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t Hiely-Rayner\Google Drive\2019 Undergraduate\Version 5 - May 9\"/>
    </mc:Choice>
  </mc:AlternateContent>
  <xr:revisionPtr revIDLastSave="0" documentId="8_{29B8DDDA-A2A7-4535-8710-012E454B8B95}" xr6:coauthVersionLast="43" xr6:coauthVersionMax="43" xr10:uidLastSave="{00000000-0000-0000-0000-000000000000}"/>
  <workbookProtection workbookAlgorithmName="SHA-512" workbookHashValue="7YdcsrERMG10CxJVY5nONmvQmr8+7ZtSIpt3audW/7w0Muban/VTu59iFZFEa5/L8aaSpYoZkW0rvwccubLryQ==" workbookSaltValue="iAPp+Sdheo/k5Rgrr+oecQ==" workbookSpinCount="100000" lockStructure="1"/>
  <bookViews>
    <workbookView xWindow="-108" yWindow="-108" windowWidth="23256" windowHeight="12576" activeTab="1" xr2:uid="{00000000-000D-0000-FFFF-FFFF00000000}"/>
  </bookViews>
  <sheets>
    <sheet name="BarChart" sheetId="5" r:id="rId1"/>
    <sheet name="Interactive Table" sheetId="2" r:id="rId2"/>
    <sheet name="Means &amp; Distributions" sheetId="6" state="veryHidden" r:id="rId3"/>
    <sheet name="Lookup Panel" sheetId="4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" i="2" l="1"/>
  <c r="I15" i="2"/>
  <c r="I4" i="2"/>
  <c r="D13" i="2" s="1"/>
  <c r="D48" i="4" s="1"/>
  <c r="V48" i="2"/>
  <c r="V49" i="2"/>
  <c r="V50" i="2"/>
  <c r="V51" i="2"/>
  <c r="V52" i="2"/>
  <c r="V53" i="2"/>
  <c r="V54" i="2"/>
  <c r="V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1" i="2"/>
  <c r="C41" i="4"/>
  <c r="D21" i="4"/>
  <c r="D20" i="4"/>
  <c r="D19" i="4"/>
  <c r="D18" i="4"/>
  <c r="D17" i="4"/>
  <c r="D22" i="4"/>
  <c r="A23" i="4"/>
  <c r="D23" i="4" s="1"/>
  <c r="D25" i="4"/>
  <c r="D24" i="4"/>
  <c r="B9" i="2"/>
  <c r="B11" i="2"/>
  <c r="B13" i="2"/>
  <c r="B15" i="2"/>
  <c r="B17" i="2"/>
  <c r="B19" i="2"/>
  <c r="B21" i="2"/>
  <c r="B23" i="2"/>
  <c r="B25" i="2"/>
  <c r="B7" i="2"/>
  <c r="B18" i="4"/>
  <c r="B19" i="4"/>
  <c r="B20" i="4"/>
  <c r="B21" i="4"/>
  <c r="B22" i="4"/>
  <c r="B23" i="4"/>
  <c r="B24" i="4"/>
  <c r="B25" i="4"/>
  <c r="B26" i="4"/>
  <c r="C42" i="4"/>
  <c r="J4" i="2" l="1"/>
  <c r="D21" i="2"/>
  <c r="D52" i="4" s="1"/>
  <c r="D17" i="2"/>
  <c r="D50" i="4" s="1"/>
  <c r="K4" i="2"/>
  <c r="M4" i="2"/>
  <c r="D15" i="2"/>
  <c r="D49" i="4" s="1"/>
  <c r="L4" i="2"/>
  <c r="D19" i="2"/>
  <c r="D51" i="4" s="1"/>
  <c r="D7" i="2"/>
  <c r="D45" i="4" s="1"/>
  <c r="D25" i="2"/>
  <c r="D54" i="4" s="1"/>
  <c r="D9" i="2"/>
  <c r="D46" i="4" s="1"/>
  <c r="D11" i="2"/>
  <c r="D47" i="4" s="1"/>
  <c r="D23" i="2"/>
  <c r="D53" i="4" s="1"/>
  <c r="D12" i="2" l="1"/>
  <c r="D16" i="2"/>
  <c r="D18" i="2"/>
  <c r="D14" i="2"/>
  <c r="D10" i="2"/>
  <c r="C47" i="4" s="1"/>
  <c r="D8" i="2"/>
  <c r="C45" i="4" s="1"/>
  <c r="D22" i="2"/>
  <c r="D24" i="2"/>
  <c r="C54" i="4" s="1"/>
  <c r="D20" i="2"/>
  <c r="C51" i="4" s="1"/>
  <c r="C50" i="4" l="1"/>
  <c r="C48" i="4"/>
  <c r="C53" i="4"/>
  <c r="C46" i="4"/>
  <c r="C49" i="4"/>
  <c r="C52" i="4"/>
</calcChain>
</file>

<file path=xl/sharedStrings.xml><?xml version="1.0" encoding="utf-8"?>
<sst xmlns="http://schemas.openxmlformats.org/spreadsheetml/2006/main" count="208" uniqueCount="177">
  <si>
    <t>NSS Teaching</t>
  </si>
  <si>
    <t>01 Medicine</t>
  </si>
  <si>
    <t>Medicine</t>
  </si>
  <si>
    <t>02 Dentistry</t>
  </si>
  <si>
    <t>Dentistry</t>
  </si>
  <si>
    <t>Veterinary science</t>
  </si>
  <si>
    <t>Anatomy and physiology</t>
  </si>
  <si>
    <t>Nursing and paramedical studies</t>
  </si>
  <si>
    <t>Social work</t>
  </si>
  <si>
    <t>07 Psychology</t>
  </si>
  <si>
    <t>Psychology</t>
  </si>
  <si>
    <t>Pharmacy and pharmacology</t>
  </si>
  <si>
    <t>09 Biosciences</t>
  </si>
  <si>
    <t>Biosciences</t>
  </si>
  <si>
    <t>10 Chemistry</t>
  </si>
  <si>
    <t>Chemistry</t>
  </si>
  <si>
    <t>11 Physics</t>
  </si>
  <si>
    <t>Physics</t>
  </si>
  <si>
    <t>Earth and marine sciences</t>
  </si>
  <si>
    <t xml:space="preserve">Engineering: general </t>
  </si>
  <si>
    <t>Engineering: chemical</t>
  </si>
  <si>
    <t xml:space="preserve">Engineering: materials and mineral </t>
  </si>
  <si>
    <t xml:space="preserve">Engineering: civil </t>
  </si>
  <si>
    <t xml:space="preserve">Engineering: electronic and electrical </t>
  </si>
  <si>
    <t xml:space="preserve">Engineering: mechanical </t>
  </si>
  <si>
    <t>20 Mathematics</t>
  </si>
  <si>
    <t>Mathematics</t>
  </si>
  <si>
    <t>Computer sciences and IT</t>
  </si>
  <si>
    <t>Business and management studies</t>
  </si>
  <si>
    <t>Tourism, transport and travel</t>
  </si>
  <si>
    <t>Geography and environmental studies</t>
  </si>
  <si>
    <t>Social policy and administration</t>
  </si>
  <si>
    <t>26 Anthropology</t>
  </si>
  <si>
    <t>Anthropology</t>
  </si>
  <si>
    <t>Media studies, communications and librarianship</t>
  </si>
  <si>
    <t>28 Education</t>
  </si>
  <si>
    <t>Education</t>
  </si>
  <si>
    <t>31 Archaeology</t>
  </si>
  <si>
    <t>Archaeology</t>
  </si>
  <si>
    <t>32 Law</t>
  </si>
  <si>
    <t>Law</t>
  </si>
  <si>
    <t>33 Sociology</t>
  </si>
  <si>
    <t>Sociology</t>
  </si>
  <si>
    <t>34 Politics</t>
  </si>
  <si>
    <t>Politics</t>
  </si>
  <si>
    <t>35 Economics</t>
  </si>
  <si>
    <t>Economics</t>
  </si>
  <si>
    <t>36 English</t>
  </si>
  <si>
    <t>English</t>
  </si>
  <si>
    <t>Art and design</t>
  </si>
  <si>
    <t>38 Music</t>
  </si>
  <si>
    <t>Music</t>
  </si>
  <si>
    <t>Drama and dance</t>
  </si>
  <si>
    <t>40 Architecture</t>
  </si>
  <si>
    <t>Architecture</t>
  </si>
  <si>
    <t>41 Philosophy</t>
  </si>
  <si>
    <t>Philosophy</t>
  </si>
  <si>
    <t>42 Classics</t>
  </si>
  <si>
    <t>Classics</t>
  </si>
  <si>
    <t xml:space="preserve">Religious studies and theology </t>
  </si>
  <si>
    <t>American studies</t>
  </si>
  <si>
    <t>History and history of art</t>
  </si>
  <si>
    <t>Sports science</t>
  </si>
  <si>
    <t>Building and town and country planning</t>
  </si>
  <si>
    <t>Weights</t>
  </si>
  <si>
    <t>NSS Assessment &amp; Feedback</t>
  </si>
  <si>
    <t>Value Added</t>
  </si>
  <si>
    <t>Tariff</t>
  </si>
  <si>
    <t>Destinations</t>
  </si>
  <si>
    <t>SSR</t>
  </si>
  <si>
    <t>Spend per Student</t>
  </si>
  <si>
    <t>Online subject name list</t>
  </si>
  <si>
    <t>Z-Score Boundaries</t>
  </si>
  <si>
    <t>10-point scale</t>
  </si>
  <si>
    <t>from</t>
  </si>
  <si>
    <t>to</t>
  </si>
  <si>
    <t>points</t>
  </si>
  <si>
    <t>inf</t>
  </si>
  <si>
    <t>Mean</t>
  </si>
  <si>
    <t>Standard Deviation</t>
  </si>
  <si>
    <t>Subject:</t>
  </si>
  <si>
    <t>Performance Measure:</t>
  </si>
  <si>
    <t>-------</t>
  </si>
  <si>
    <t>GSG</t>
  </si>
  <si>
    <t>z-distance</t>
  </si>
  <si>
    <t>Interval of Scores</t>
  </si>
  <si>
    <t>03 Veterinary science</t>
  </si>
  <si>
    <t>04 Anatomy and physiology</t>
  </si>
  <si>
    <t>05 Nursing and paramedical studies</t>
  </si>
  <si>
    <t>06 Social work</t>
  </si>
  <si>
    <t>08 Pharmacy and pharmacology</t>
  </si>
  <si>
    <t>13 Earth and marine sciences</t>
  </si>
  <si>
    <t xml:space="preserve">14 Engineering: general </t>
  </si>
  <si>
    <t>15 Engineering: chemical</t>
  </si>
  <si>
    <t xml:space="preserve">16 Engineering: materials and mineral </t>
  </si>
  <si>
    <t xml:space="preserve">17 Engineering: civil </t>
  </si>
  <si>
    <t xml:space="preserve">18 Engineering: electronic and electrical </t>
  </si>
  <si>
    <t xml:space="preserve">19 Engineering: mechanical </t>
  </si>
  <si>
    <t>21 Computer sciences and IT</t>
  </si>
  <si>
    <t>22 Business and management studies</t>
  </si>
  <si>
    <t>23 Tourism, transport and travel</t>
  </si>
  <si>
    <t>24 Geography and environmental studies</t>
  </si>
  <si>
    <t>25 Social policy and administration</t>
  </si>
  <si>
    <t>27 Media studies, communications and librarianship</t>
  </si>
  <si>
    <t>29 Modern languages</t>
  </si>
  <si>
    <t>37 Art and design</t>
  </si>
  <si>
    <t>39 Drama and dance</t>
  </si>
  <si>
    <t xml:space="preserve">43 Religious studies and theology </t>
  </si>
  <si>
    <t>44 American studies</t>
  </si>
  <si>
    <t>45 History and history of art</t>
  </si>
  <si>
    <t>46 Sports science</t>
  </si>
  <si>
    <t>47 Building and town and country planning</t>
  </si>
  <si>
    <t>Compressor</t>
  </si>
  <si>
    <t>12 Agriculture, forestry and food</t>
  </si>
  <si>
    <t>99 Other subjects</t>
  </si>
  <si>
    <t>Agriculture, forestry and food</t>
  </si>
  <si>
    <t>Modern languages and linguistics</t>
  </si>
  <si>
    <t>Expenditure</t>
  </si>
  <si>
    <t>Distributions</t>
  </si>
  <si>
    <t>Points</t>
  </si>
  <si>
    <t>GSG: Subject Title</t>
  </si>
  <si>
    <t>S010: Medicine</t>
  </si>
  <si>
    <t>S020: Dentistry</t>
  </si>
  <si>
    <t>S030: Veterinary Science</t>
  </si>
  <si>
    <t>S040: Anatomy &amp; Physiology</t>
  </si>
  <si>
    <t>S050: Nursing &amp; Midwifery</t>
  </si>
  <si>
    <t>S060: Social Work</t>
  </si>
  <si>
    <t>S070: Health Professions</t>
  </si>
  <si>
    <t>S080: Psychology</t>
  </si>
  <si>
    <t>S090: Pharmacy &amp; Pharmacology</t>
  </si>
  <si>
    <t>S100: Biosciences</t>
  </si>
  <si>
    <t>S110: Chemistry</t>
  </si>
  <si>
    <t>S120: Forensic Science &amp; Archaeology</t>
  </si>
  <si>
    <t>S130: Physics</t>
  </si>
  <si>
    <t>S140: Earth &amp; Marine Sciences</t>
  </si>
  <si>
    <t>S150: Agriculture, Forestry &amp; Food</t>
  </si>
  <si>
    <t xml:space="preserve">S160: Engineering: General </t>
  </si>
  <si>
    <t>S170: Engineering: Chemical</t>
  </si>
  <si>
    <t xml:space="preserve">S180: Engineering: Materials &amp; Mineral </t>
  </si>
  <si>
    <t xml:space="preserve">S190: Engineering: Mechanical </t>
  </si>
  <si>
    <t xml:space="preserve">S200: Engineering: Civil </t>
  </si>
  <si>
    <t>S210: Engineering: Electronic &amp; Electrical</t>
  </si>
  <si>
    <t>S220: Computer Science &amp; Information Systems</t>
  </si>
  <si>
    <t>S230: Mathematics</t>
  </si>
  <si>
    <t>S240: Business, Management &amp; Marketing</t>
  </si>
  <si>
    <t>S250: Accounting &amp; Finance</t>
  </si>
  <si>
    <t>S260: Hospitality, Event Management &amp; Tourism</t>
  </si>
  <si>
    <t>S270: Geography &amp; Environmental Studies</t>
  </si>
  <si>
    <t>S280: Social Policy &amp; Administration</t>
  </si>
  <si>
    <t>S290: Education</t>
  </si>
  <si>
    <t>S300: Law</t>
  </si>
  <si>
    <t>S310: Sociology</t>
  </si>
  <si>
    <t>S320: Anthropology</t>
  </si>
  <si>
    <t>S330: American Studies</t>
  </si>
  <si>
    <t>S340: History</t>
  </si>
  <si>
    <t>S345: History of Art</t>
  </si>
  <si>
    <t>S350: Politics</t>
  </si>
  <si>
    <t>S360: Economics</t>
  </si>
  <si>
    <t>S370: Modern Languages &amp; Linguistics</t>
  </si>
  <si>
    <t>S380: English &amp; Creative Writing</t>
  </si>
  <si>
    <t>S390: Media &amp; Film Studies</t>
  </si>
  <si>
    <t>S395: Journalism, Publishing &amp; Public Relations</t>
  </si>
  <si>
    <t>S400: Art</t>
  </si>
  <si>
    <t>S410: Design &amp; Crafts</t>
  </si>
  <si>
    <t>S415: Fashion &amp; Textiles</t>
  </si>
  <si>
    <t>S420: Drama &amp; Dance</t>
  </si>
  <si>
    <t>S430: Film Production &amp; Photography</t>
  </si>
  <si>
    <t>S440: Music</t>
  </si>
  <si>
    <t>S450: Architecture</t>
  </si>
  <si>
    <t>S460: Classics &amp; Ancient History</t>
  </si>
  <si>
    <t>S470: Philosophy</t>
  </si>
  <si>
    <t xml:space="preserve">S480: Religious studies and theology </t>
  </si>
  <si>
    <t>S490: Sports science</t>
  </si>
  <si>
    <t>S500: Building and town and country planning</t>
  </si>
  <si>
    <t>Row</t>
  </si>
  <si>
    <t>S315: Criminology</t>
  </si>
  <si>
    <t>Spend per student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</si>
</sst>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/>
      <right style="double">
        <color indexed="1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 applyAlignment="1">
      <alignment horizontal="center" wrapText="1" shrinkToFit="1"/>
    </xf>
    <xf numFmtId="0" fontId="0" fillId="0" borderId="0" xfId="0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2" fillId="0" borderId="0" xfId="0" applyFont="1"/>
    <xf numFmtId="9" fontId="1" fillId="0" borderId="0" xfId="1"/>
    <xf numFmtId="0" fontId="3" fillId="0" borderId="0" xfId="0" applyFont="1"/>
    <xf numFmtId="9" fontId="0" fillId="0" borderId="0" xfId="0" applyNumberFormat="1"/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9" xfId="0" quotePrefix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 hidden="1"/>
    </xf>
    <xf numFmtId="2" fontId="0" fillId="0" borderId="0" xfId="0" applyNumberFormat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locked="0" hidden="1"/>
    </xf>
    <xf numFmtId="0" fontId="6" fillId="0" borderId="17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quotePrefix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0" fillId="4" borderId="0" xfId="0" applyFill="1"/>
    <xf numFmtId="2" fontId="9" fillId="0" borderId="0" xfId="0" applyNumberFormat="1" applyFont="1" applyAlignment="1" applyProtection="1">
      <alignment vertical="center"/>
      <protection locked="0" hidden="1"/>
    </xf>
    <xf numFmtId="0" fontId="0" fillId="0" borderId="0" xfId="0" applyFill="1"/>
    <xf numFmtId="0" fontId="1" fillId="0" borderId="0" xfId="0" applyFont="1" applyBorder="1" applyAlignment="1" applyProtection="1">
      <alignment vertical="center"/>
      <protection locked="0"/>
    </xf>
    <xf numFmtId="2" fontId="5" fillId="5" borderId="0" xfId="0" applyNumberFormat="1" applyFont="1" applyFill="1" applyAlignment="1">
      <alignment horizontal="centerContinuous"/>
    </xf>
    <xf numFmtId="2" fontId="5" fillId="6" borderId="0" xfId="0" applyNumberFormat="1" applyFont="1" applyFill="1" applyAlignment="1">
      <alignment horizontal="centerContinuous"/>
    </xf>
    <xf numFmtId="0" fontId="2" fillId="5" borderId="26" xfId="0" applyFont="1" applyFill="1" applyBorder="1" applyAlignment="1">
      <alignment horizontal="centerContinuous"/>
    </xf>
    <xf numFmtId="0" fontId="2" fillId="5" borderId="27" xfId="0" applyFont="1" applyFill="1" applyBorder="1" applyAlignment="1">
      <alignment horizontal="centerContinuous"/>
    </xf>
    <xf numFmtId="0" fontId="2" fillId="5" borderId="28" xfId="0" applyFont="1" applyFill="1" applyBorder="1" applyAlignment="1">
      <alignment horizontal="centerContinuous"/>
    </xf>
    <xf numFmtId="0" fontId="2" fillId="6" borderId="26" xfId="0" applyFont="1" applyFill="1" applyBorder="1" applyAlignment="1">
      <alignment horizontal="centerContinuous"/>
    </xf>
    <xf numFmtId="0" fontId="2" fillId="6" borderId="27" xfId="0" applyFont="1" applyFill="1" applyBorder="1" applyAlignment="1">
      <alignment horizontal="centerContinuous"/>
    </xf>
    <xf numFmtId="0" fontId="2" fillId="6" borderId="28" xfId="0" applyFont="1" applyFill="1" applyBorder="1" applyAlignment="1">
      <alignment horizontal="centerContinuous"/>
    </xf>
    <xf numFmtId="0" fontId="2" fillId="0" borderId="0" xfId="0" applyFont="1" applyFill="1" applyBorder="1"/>
    <xf numFmtId="0" fontId="1" fillId="5" borderId="29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5" borderId="30" xfId="0" applyFont="1" applyFill="1" applyBorder="1" applyAlignment="1">
      <alignment horizontal="center" wrapText="1"/>
    </xf>
    <xf numFmtId="0" fontId="1" fillId="6" borderId="29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0" xfId="0" applyFill="1" applyBorder="1"/>
    <xf numFmtId="0" fontId="10" fillId="0" borderId="0" xfId="0" applyFont="1" applyFill="1" applyBorder="1"/>
    <xf numFmtId="164" fontId="0" fillId="5" borderId="29" xfId="0" applyNumberFormat="1" applyFill="1" applyBorder="1"/>
    <xf numFmtId="164" fontId="0" fillId="5" borderId="0" xfId="0" applyNumberFormat="1" applyFill="1" applyBorder="1"/>
    <xf numFmtId="2" fontId="0" fillId="5" borderId="30" xfId="0" applyNumberFormat="1" applyFill="1" applyBorder="1"/>
    <xf numFmtId="165" fontId="0" fillId="5" borderId="29" xfId="0" applyNumberFormat="1" applyFill="1" applyBorder="1"/>
    <xf numFmtId="165" fontId="0" fillId="5" borderId="30" xfId="0" applyNumberFormat="1" applyFill="1" applyBorder="1"/>
    <xf numFmtId="0" fontId="0" fillId="6" borderId="29" xfId="0" applyFill="1" applyBorder="1"/>
    <xf numFmtId="0" fontId="0" fillId="6" borderId="0" xfId="0" applyFill="1" applyBorder="1"/>
    <xf numFmtId="164" fontId="0" fillId="5" borderId="31" xfId="0" applyNumberFormat="1" applyFill="1" applyBorder="1"/>
    <xf numFmtId="164" fontId="0" fillId="5" borderId="32" xfId="0" applyNumberFormat="1" applyFill="1" applyBorder="1"/>
    <xf numFmtId="2" fontId="0" fillId="5" borderId="33" xfId="0" applyNumberFormat="1" applyFill="1" applyBorder="1"/>
    <xf numFmtId="165" fontId="0" fillId="5" borderId="31" xfId="0" applyNumberFormat="1" applyFill="1" applyBorder="1"/>
    <xf numFmtId="165" fontId="0" fillId="5" borderId="33" xfId="0" applyNumberFormat="1" applyFill="1" applyBorder="1"/>
    <xf numFmtId="0" fontId="0" fillId="6" borderId="31" xfId="0" applyFill="1" applyBorder="1"/>
    <xf numFmtId="0" fontId="0" fillId="6" borderId="32" xfId="0" applyFill="1" applyBorder="1"/>
    <xf numFmtId="0" fontId="0" fillId="6" borderId="33" xfId="0" applyFill="1" applyBorder="1"/>
    <xf numFmtId="0" fontId="0" fillId="0" borderId="0" xfId="0" applyAlignment="1">
      <alignment vertical="center" wrapText="1"/>
    </xf>
    <xf numFmtId="0" fontId="7" fillId="3" borderId="23" xfId="0" applyFont="1" applyFill="1" applyBorder="1" applyAlignment="1" applyProtection="1">
      <alignment vertical="center" shrinkToFit="1"/>
      <protection locked="0"/>
    </xf>
    <xf numFmtId="0" fontId="7" fillId="3" borderId="24" xfId="0" applyFont="1" applyFill="1" applyBorder="1" applyAlignment="1" applyProtection="1">
      <alignment vertical="center" shrinkToFit="1"/>
      <protection locked="0"/>
    </xf>
    <xf numFmtId="0" fontId="7" fillId="3" borderId="25" xfId="0" applyFont="1" applyFill="1" applyBorder="1" applyAlignment="1" applyProtection="1">
      <alignment vertical="center" shrinkToFit="1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'Interactive Table'!$O$2</c:f>
          <c:strCache>
            <c:ptCount val="1"/>
            <c:pt idx="0">
              <c:v>Distribution of Spend per student points in Business, Management &amp; Marketing table</c:v>
            </c:pt>
          </c:strCache>
        </c:strRef>
      </c:tx>
      <c:layout>
        <c:manualLayout>
          <c:xMode val="edge"/>
          <c:yMode val="edge"/>
          <c:x val="0.27197518097207857"/>
          <c:y val="2.03388051069887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924508790072406"/>
          <c:y val="0.10508474576271194"/>
          <c:w val="0.79627714581178866"/>
          <c:h val="0.794915254237288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'Lookup Panel'!$B$45:$C$54</c:f>
              <c:multiLvlStrCache>
                <c:ptCount val="10"/>
                <c:lvl>
                  <c:pt idx="0">
                    <c:v>£7116 +</c:v>
                  </c:pt>
                  <c:pt idx="1">
                    <c:v>£5909 to £7116</c:v>
                  </c:pt>
                  <c:pt idx="2">
                    <c:v>£4902 to £5909</c:v>
                  </c:pt>
                  <c:pt idx="3">
                    <c:v>£4097 to £4902</c:v>
                  </c:pt>
                  <c:pt idx="4">
                    <c:v>£3493 to £4097</c:v>
                  </c:pt>
                  <c:pt idx="5">
                    <c:v>£2969 to £3493</c:v>
                  </c:pt>
                  <c:pt idx="6">
                    <c:v>£2271 to £2969</c:v>
                  </c:pt>
                  <c:pt idx="7">
                    <c:v>£1397 to £2271</c:v>
                  </c:pt>
                  <c:pt idx="8">
                    <c:v>£349 to £1397</c:v>
                  </c:pt>
                  <c:pt idx="9">
                    <c:v>£0 to £349</c:v>
                  </c:pt>
                </c:lvl>
                <c:lvl>
                  <c:pt idx="0">
                    <c:v>10</c:v>
                  </c:pt>
                  <c:pt idx="1">
                    <c:v>9</c:v>
                  </c:pt>
                  <c:pt idx="2">
                    <c:v>8</c:v>
                  </c:pt>
                  <c:pt idx="3">
                    <c:v>7</c:v>
                  </c:pt>
                  <c:pt idx="4">
                    <c:v>6</c:v>
                  </c:pt>
                  <c:pt idx="5">
                    <c:v>5</c:v>
                  </c:pt>
                  <c:pt idx="6">
                    <c:v>4</c:v>
                  </c:pt>
                  <c:pt idx="7">
                    <c:v>3</c:v>
                  </c:pt>
                  <c:pt idx="8">
                    <c:v>2</c:v>
                  </c:pt>
                  <c:pt idx="9">
                    <c:v>1</c:v>
                  </c:pt>
                </c:lvl>
              </c:multiLvlStrCache>
            </c:multiLvlStrRef>
          </c:cat>
          <c:val>
            <c:numRef>
              <c:f>'Lookup Panel'!$D$45:$D$54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25</c:v>
                </c:pt>
                <c:pt idx="5">
                  <c:v>15</c:v>
                </c:pt>
                <c:pt idx="6">
                  <c:v>32</c:v>
                </c:pt>
                <c:pt idx="7">
                  <c:v>21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9-41BD-B35B-061FCCAC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935744"/>
        <c:axId val="60339328"/>
        <c:axId val="0"/>
      </c:bar3DChart>
      <c:catAx>
        <c:axId val="59935744"/>
        <c:scaling>
          <c:orientation val="maxMin"/>
        </c:scaling>
        <c:delete val="0"/>
        <c:axPos val="l"/>
        <c:title>
          <c:tx>
            <c:strRef>
              <c:f>'Lookup Panel'!$C$43</c:f>
              <c:strCache>
                <c:ptCount val="1"/>
                <c:pt idx="0">
                  <c:v>Interval of Scores</c:v>
                </c:pt>
              </c:strCache>
            </c:strRef>
          </c:tx>
          <c:layout>
            <c:manualLayout>
              <c:xMode val="edge"/>
              <c:yMode val="edge"/>
              <c:x val="1.9648397104446741E-2"/>
              <c:y val="0.415254237288135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3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339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Frequency</a:t>
                </a:r>
              </a:p>
            </c:rich>
          </c:tx>
          <c:layout>
            <c:manualLayout>
              <c:xMode val="edge"/>
              <c:yMode val="edge"/>
              <c:x val="0.54498448810754907"/>
              <c:y val="0.91694897459851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35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1"/>
  <sheetViews>
    <sheetView workbookViewId="0"/>
  </sheetViews>
  <sheetProtection password="BAA5" content="1" objects="1"/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54"/>
  <sheetViews>
    <sheetView tabSelected="1" workbookViewId="0">
      <selection activeCell="C4" sqref="C4:F4"/>
    </sheetView>
  </sheetViews>
  <sheetFormatPr defaultColWidth="9.109375" defaultRowHeight="13.2" x14ac:dyDescent="0.25"/>
  <cols>
    <col min="1" max="1" width="1.6640625" style="26" customWidth="1"/>
    <col min="2" max="2" width="20.6640625" style="27" customWidth="1"/>
    <col min="3" max="3" width="7.88671875" style="27" customWidth="1"/>
    <col min="4" max="4" width="13.5546875" style="27" customWidth="1"/>
    <col min="5" max="5" width="7.88671875" style="27" customWidth="1"/>
    <col min="6" max="6" width="9.109375" style="27" customWidth="1"/>
    <col min="7" max="7" width="1.44140625" style="27" customWidth="1"/>
    <col min="8" max="8" width="13.109375" style="27" customWidth="1"/>
    <col min="9" max="9" width="11" style="27" hidden="1" customWidth="1"/>
    <col min="10" max="10" width="12.88671875" style="27" hidden="1" customWidth="1"/>
    <col min="11" max="26" width="9.109375" style="27" hidden="1" customWidth="1"/>
    <col min="27" max="35" width="9.109375" style="27" customWidth="1"/>
    <col min="36" max="16384" width="9.109375" style="27"/>
  </cols>
  <sheetData>
    <row r="1" spans="1:22" ht="5.25" customHeight="1" thickTop="1" thickBot="1" x14ac:dyDescent="0.3">
      <c r="A1" s="40"/>
      <c r="B1" s="41"/>
      <c r="C1" s="41"/>
      <c r="D1" s="41"/>
      <c r="E1" s="41"/>
      <c r="F1" s="41"/>
      <c r="G1" s="42"/>
      <c r="H1" s="51"/>
      <c r="N1" s="51"/>
      <c r="V1" s="28" t="str">
        <f>'Means &amp; Distributions'!A6</f>
        <v>S010: Medicine</v>
      </c>
    </row>
    <row r="2" spans="1:22" ht="27.75" customHeight="1" thickTop="1" thickBot="1" x14ac:dyDescent="0.3">
      <c r="A2" s="43"/>
      <c r="B2" s="44" t="s">
        <v>80</v>
      </c>
      <c r="C2" s="91" t="s">
        <v>144</v>
      </c>
      <c r="D2" s="92"/>
      <c r="E2" s="92"/>
      <c r="F2" s="93"/>
      <c r="G2" s="45"/>
      <c r="H2" s="51"/>
      <c r="I2" s="51" t="s">
        <v>174</v>
      </c>
      <c r="J2" s="90" t="s">
        <v>78</v>
      </c>
      <c r="K2" s="90" t="s">
        <v>79</v>
      </c>
      <c r="L2" s="90" t="s">
        <v>112</v>
      </c>
      <c r="O2" s="27" t="str">
        <f>"Distribution of "&amp;LEFT(C4,LEN(C4)-6)&amp;" points in "&amp;MID(C2,7,250)&amp;" table"</f>
        <v>Distribution of Spend per student points in Business, Management &amp; Marketing table</v>
      </c>
      <c r="V2" s="28" t="str">
        <f>'Means &amp; Distributions'!A7</f>
        <v>S020: Dentistry</v>
      </c>
    </row>
    <row r="3" spans="1:22" ht="6" customHeight="1" thickTop="1" thickBot="1" x14ac:dyDescent="0.3">
      <c r="A3" s="43"/>
      <c r="B3" s="44"/>
      <c r="C3" s="44"/>
      <c r="D3" s="44"/>
      <c r="E3" s="44"/>
      <c r="F3" s="44"/>
      <c r="G3" s="45"/>
      <c r="H3" s="51"/>
      <c r="I3" s="51"/>
      <c r="V3" s="28" t="str">
        <f>'Means &amp; Distributions'!A8</f>
        <v>S030: Veterinary Science</v>
      </c>
    </row>
    <row r="4" spans="1:22" ht="22.5" customHeight="1" thickTop="1" thickBot="1" x14ac:dyDescent="0.3">
      <c r="A4" s="43"/>
      <c r="B4" s="56" t="s">
        <v>81</v>
      </c>
      <c r="C4" s="94" t="s">
        <v>176</v>
      </c>
      <c r="D4" s="95"/>
      <c r="E4" s="95"/>
      <c r="F4" s="96"/>
      <c r="G4" s="45"/>
      <c r="H4" s="51"/>
      <c r="I4" s="51">
        <f>MATCH(C2,'Means &amp; Distributions'!A:A,0)</f>
        <v>29</v>
      </c>
      <c r="J4" s="54">
        <f>INDEX('Means &amp; Distributions'!$B:$F,'Interactive Table'!$I$4,IF('Interactive Table'!$C$4="Spend per student score",1,4))</f>
        <v>3493.443115234375</v>
      </c>
      <c r="K4" s="54">
        <f>INDEX('Means &amp; Distributions'!$B:$F,'Interactive Table'!$I$4,IF('Interactive Table'!$C$4="Spend per student score",2,5))</f>
        <v>2012.7763671875</v>
      </c>
      <c r="L4" s="27">
        <f>IF(C4="Spend per student score",INDEX('Means &amp; Distributions'!D:D,I4,1),1)</f>
        <v>0.8678169846534729</v>
      </c>
      <c r="M4" s="27">
        <f>IF(C4="Spend Per Student score",INDEX('Means &amp; Distributions'!D:D,I4,1),1)</f>
        <v>0.8678169846534729</v>
      </c>
      <c r="V4" s="28" t="str">
        <f>'Means &amp; Distributions'!A9</f>
        <v>S040: Anatomy &amp; Physiology</v>
      </c>
    </row>
    <row r="5" spans="1:22" ht="3" customHeight="1" thickTop="1" x14ac:dyDescent="0.25">
      <c r="A5" s="43"/>
      <c r="B5" s="44"/>
      <c r="C5" s="44"/>
      <c r="D5" s="44"/>
      <c r="E5" s="44"/>
      <c r="F5" s="44"/>
      <c r="G5" s="45"/>
      <c r="H5" s="51"/>
      <c r="N5" s="51"/>
      <c r="V5" s="28" t="str">
        <f>'Means &amp; Distributions'!A10</f>
        <v>S050: Nursing &amp; Midwifery</v>
      </c>
    </row>
    <row r="6" spans="1:22" ht="3" customHeight="1" thickBot="1" x14ac:dyDescent="0.3">
      <c r="A6" s="43"/>
      <c r="B6" s="44"/>
      <c r="C6" s="44"/>
      <c r="D6" s="44"/>
      <c r="E6" s="44"/>
      <c r="F6" s="44"/>
      <c r="G6" s="45"/>
      <c r="H6" s="51"/>
      <c r="I6" s="51"/>
      <c r="J6" s="51"/>
      <c r="K6" s="51"/>
      <c r="L6" s="26"/>
      <c r="M6" s="26"/>
      <c r="N6" s="51"/>
      <c r="V6" s="28" t="str">
        <f>'Means &amp; Distributions'!A11</f>
        <v>S060: Social Work</v>
      </c>
    </row>
    <row r="7" spans="1:22" ht="36" customHeight="1" thickBot="1" x14ac:dyDescent="0.3">
      <c r="A7" s="31">
        <v>10</v>
      </c>
      <c r="B7" s="30" t="str">
        <f>A7&amp;" points"</f>
        <v>10 points</v>
      </c>
      <c r="C7" s="29"/>
      <c r="D7" s="37">
        <f>INDEX(IF($C$4="Spend per student score",'Means &amp; Distributions'!$G:$P,'Means &amp; Distributions'!$Q:$Z),$I$4,A7)</f>
        <v>5</v>
      </c>
      <c r="E7" s="46"/>
      <c r="F7" s="44"/>
      <c r="G7" s="45"/>
      <c r="H7" s="52"/>
      <c r="I7" s="52"/>
      <c r="J7" s="52"/>
      <c r="K7" s="52"/>
      <c r="L7" s="52"/>
      <c r="M7" s="52"/>
      <c r="N7" s="52"/>
      <c r="V7" s="28" t="str">
        <f>'Means &amp; Distributions'!A12</f>
        <v>S070: Health Professions</v>
      </c>
    </row>
    <row r="8" spans="1:22" ht="15.6" thickBot="1" x14ac:dyDescent="0.3">
      <c r="A8" s="31"/>
      <c r="B8" s="33"/>
      <c r="C8" s="34" t="s">
        <v>82</v>
      </c>
      <c r="D8" s="38">
        <f>$J$4+($K$4*VLOOKUP(A7,'Lookup Panel'!$C$17:$D$26,2,0))</f>
        <v>7116.4405761718754</v>
      </c>
      <c r="E8" s="48" t="s">
        <v>82</v>
      </c>
      <c r="F8" s="44"/>
      <c r="G8" s="45"/>
      <c r="H8" s="47"/>
      <c r="I8" s="47"/>
      <c r="J8" s="47"/>
      <c r="K8" s="47"/>
      <c r="L8" s="47"/>
      <c r="M8" s="47"/>
      <c r="N8" s="47"/>
      <c r="V8" s="28" t="str">
        <f>'Means &amp; Distributions'!A13</f>
        <v>S080: Psychology</v>
      </c>
    </row>
    <row r="9" spans="1:22" ht="36" customHeight="1" thickBot="1" x14ac:dyDescent="0.3">
      <c r="A9" s="31">
        <v>9</v>
      </c>
      <c r="B9" s="30" t="str">
        <f>A9&amp;" points"</f>
        <v>9 points</v>
      </c>
      <c r="C9" s="29"/>
      <c r="D9" s="37">
        <f>INDEX(IF($C$4="Spend per student score",'Means &amp; Distributions'!$G:$P,'Means &amp; Distributions'!$Q:$Z),$I$4,A9)</f>
        <v>3</v>
      </c>
      <c r="E9" s="46"/>
      <c r="F9" s="44"/>
      <c r="G9" s="45"/>
      <c r="H9" s="47"/>
      <c r="I9" s="47"/>
      <c r="J9" s="47"/>
      <c r="K9" s="47"/>
      <c r="L9" s="47"/>
      <c r="M9" s="47"/>
      <c r="N9" s="47"/>
      <c r="V9" s="28" t="str">
        <f>'Means &amp; Distributions'!A14</f>
        <v>S090: Pharmacy &amp; Pharmacology</v>
      </c>
    </row>
    <row r="10" spans="1:22" ht="15.6" thickBot="1" x14ac:dyDescent="0.3">
      <c r="A10" s="31"/>
      <c r="B10" s="33"/>
      <c r="C10" s="34" t="s">
        <v>82</v>
      </c>
      <c r="D10" s="38">
        <f>$J$4+($K$4*VLOOKUP(A9,'Lookup Panel'!$C$17:$D$26,2,0))</f>
        <v>5908.7747558593746</v>
      </c>
      <c r="E10" s="48" t="s">
        <v>82</v>
      </c>
      <c r="F10" s="44"/>
      <c r="G10" s="45"/>
      <c r="H10" s="47"/>
      <c r="I10" s="47"/>
      <c r="J10" s="47"/>
      <c r="K10" s="47"/>
      <c r="L10" s="47"/>
      <c r="M10" s="47"/>
      <c r="N10" s="47"/>
      <c r="V10" s="28" t="str">
        <f>'Means &amp; Distributions'!A15</f>
        <v>S100: Biosciences</v>
      </c>
    </row>
    <row r="11" spans="1:22" ht="36" customHeight="1" thickBot="1" x14ac:dyDescent="0.3">
      <c r="A11" s="31">
        <v>8</v>
      </c>
      <c r="B11" s="30" t="str">
        <f>A11&amp;" points"</f>
        <v>8 points</v>
      </c>
      <c r="C11" s="29"/>
      <c r="D11" s="37">
        <f>INDEX(IF($C$4="Spend per student score",'Means &amp; Distributions'!$G:$P,'Means &amp; Distributions'!$Q:$Z),$I$4,A11)</f>
        <v>9</v>
      </c>
      <c r="E11" s="46"/>
      <c r="F11" s="44"/>
      <c r="G11" s="45"/>
      <c r="H11" s="47"/>
      <c r="I11" s="47"/>
      <c r="J11" s="47"/>
      <c r="K11" s="47"/>
      <c r="L11" s="47"/>
      <c r="M11" s="47"/>
      <c r="N11" s="47"/>
      <c r="V11" s="28" t="str">
        <f>'Means &amp; Distributions'!A16</f>
        <v>S110: Chemistry</v>
      </c>
    </row>
    <row r="12" spans="1:22" ht="15.6" thickBot="1" x14ac:dyDescent="0.3">
      <c r="A12" s="31"/>
      <c r="B12" s="33"/>
      <c r="C12" s="34" t="s">
        <v>82</v>
      </c>
      <c r="D12" s="38">
        <f>$J$4+($K$4*VLOOKUP(A11,'Lookup Panel'!$C$17:$D$26,2,0))</f>
        <v>4902.3865722656246</v>
      </c>
      <c r="E12" s="48" t="s">
        <v>82</v>
      </c>
      <c r="F12" s="44"/>
      <c r="G12" s="45"/>
      <c r="H12" s="47"/>
      <c r="I12" s="47"/>
      <c r="J12" s="47"/>
      <c r="K12" s="47"/>
      <c r="L12" s="47"/>
      <c r="M12" s="47"/>
      <c r="N12" s="47"/>
      <c r="V12" s="28" t="str">
        <f>'Means &amp; Distributions'!A17</f>
        <v>S120: Forensic Science &amp; Archaeology</v>
      </c>
    </row>
    <row r="13" spans="1:22" ht="36" customHeight="1" thickBot="1" x14ac:dyDescent="0.3">
      <c r="A13" s="31">
        <v>7</v>
      </c>
      <c r="B13" s="30" t="str">
        <f>A13&amp;" points"</f>
        <v>7 points</v>
      </c>
      <c r="C13" s="29"/>
      <c r="D13" s="37">
        <f>INDEX(IF($C$4="Spend per student score",'Means &amp; Distributions'!$G:$P,'Means &amp; Distributions'!$Q:$Z),$I$4,A13)</f>
        <v>3</v>
      </c>
      <c r="E13" s="46"/>
      <c r="F13" s="44"/>
      <c r="G13" s="45"/>
      <c r="H13" s="47"/>
      <c r="I13" s="47"/>
      <c r="J13" s="47"/>
      <c r="K13" s="47"/>
      <c r="L13" s="47"/>
      <c r="M13" s="47"/>
      <c r="N13" s="47"/>
      <c r="V13" s="28" t="str">
        <f>'Means &amp; Distributions'!A18</f>
        <v>S130: Physics</v>
      </c>
    </row>
    <row r="14" spans="1:22" ht="15.6" thickBot="1" x14ac:dyDescent="0.3">
      <c r="A14" s="31"/>
      <c r="B14" s="33"/>
      <c r="C14" s="34" t="s">
        <v>82</v>
      </c>
      <c r="D14" s="38">
        <f>$J$4+($K$4*VLOOKUP(A13,'Lookup Panel'!$C$17:$D$26,2,0))</f>
        <v>4097.2760253906254</v>
      </c>
      <c r="E14" s="48" t="s">
        <v>82</v>
      </c>
      <c r="F14" s="44"/>
      <c r="G14" s="45"/>
      <c r="H14" s="47"/>
      <c r="I14" s="47"/>
      <c r="J14" s="47"/>
      <c r="K14" s="47"/>
      <c r="L14" s="47"/>
      <c r="M14" s="47"/>
      <c r="N14" s="47"/>
      <c r="V14" s="28" t="str">
        <f>'Means &amp; Distributions'!A19</f>
        <v>S140: Earth &amp; Marine Sciences</v>
      </c>
    </row>
    <row r="15" spans="1:22" ht="36" customHeight="1" thickBot="1" x14ac:dyDescent="0.3">
      <c r="A15" s="31">
        <v>6</v>
      </c>
      <c r="B15" s="30" t="str">
        <f>A15&amp;" points"</f>
        <v>6 points</v>
      </c>
      <c r="C15" s="29"/>
      <c r="D15" s="37">
        <f>INDEX(IF($C$4="Spend per student score",'Means &amp; Distributions'!$G:$P,'Means &amp; Distributions'!$Q:$Z),$I$4,A15)</f>
        <v>25</v>
      </c>
      <c r="E15" s="46"/>
      <c r="F15" s="44"/>
      <c r="G15" s="45"/>
      <c r="H15" s="47"/>
      <c r="I15" s="47">
        <f>MATCH($A15,IF($C$4="Spend per student score",'Means &amp; Distributions'!$G$5:$P$5,'Means &amp; Distributions'!$Q$5:$Z$5),0)</f>
        <v>6</v>
      </c>
      <c r="J15" s="47"/>
      <c r="K15" s="47"/>
      <c r="L15" s="47"/>
      <c r="M15" s="47"/>
      <c r="N15" s="47"/>
      <c r="V15" s="28" t="str">
        <f>'Means &amp; Distributions'!A20</f>
        <v>S150: Agriculture, Forestry &amp; Food</v>
      </c>
    </row>
    <row r="16" spans="1:22" ht="15.6" thickBot="1" x14ac:dyDescent="0.3">
      <c r="A16" s="31"/>
      <c r="B16" s="33"/>
      <c r="C16" s="34" t="s">
        <v>82</v>
      </c>
      <c r="D16" s="38">
        <f>$J$4+($K$4*VLOOKUP(A15,'Lookup Panel'!$C$17:$D$26,2,0))</f>
        <v>3493.443115234375</v>
      </c>
      <c r="E16" s="48" t="s">
        <v>82</v>
      </c>
      <c r="F16" s="44"/>
      <c r="G16" s="45"/>
      <c r="H16" s="47"/>
      <c r="I16" s="47"/>
      <c r="J16" s="47"/>
      <c r="K16" s="47"/>
      <c r="L16" s="47"/>
      <c r="M16" s="47"/>
      <c r="N16" s="47"/>
      <c r="V16" s="28" t="str">
        <f>'Means &amp; Distributions'!A21</f>
        <v xml:space="preserve">S160: Engineering: General </v>
      </c>
    </row>
    <row r="17" spans="1:24" ht="36" customHeight="1" thickBot="1" x14ac:dyDescent="0.3">
      <c r="A17" s="31">
        <v>5</v>
      </c>
      <c r="B17" s="30" t="str">
        <f>A17&amp;" points"</f>
        <v>5 points</v>
      </c>
      <c r="C17" s="29"/>
      <c r="D17" s="37">
        <f>INDEX(IF($C$4="Spend per student score",'Means &amp; Distributions'!$G:$P,'Means &amp; Distributions'!$Q:$Z),$I$4,A17)</f>
        <v>15</v>
      </c>
      <c r="E17" s="46"/>
      <c r="F17" s="44"/>
      <c r="G17" s="45"/>
      <c r="H17" s="47"/>
      <c r="I17" s="47"/>
      <c r="J17" s="47"/>
      <c r="K17" s="47"/>
      <c r="L17" s="47"/>
      <c r="M17" s="47"/>
      <c r="N17" s="47"/>
      <c r="V17" s="28" t="str">
        <f>'Means &amp; Distributions'!A22</f>
        <v>S170: Engineering: Chemical</v>
      </c>
    </row>
    <row r="18" spans="1:24" ht="15.6" thickBot="1" x14ac:dyDescent="0.3">
      <c r="A18" s="31"/>
      <c r="B18" s="33"/>
      <c r="C18" s="34" t="s">
        <v>82</v>
      </c>
      <c r="D18" s="38">
        <f>$J$4+($L$4*$K$4*VLOOKUP(A17,'Lookup Panel'!$C$17:$D$26,2,0))</f>
        <v>2969.4266599080465</v>
      </c>
      <c r="E18" s="48" t="s">
        <v>82</v>
      </c>
      <c r="F18" s="44"/>
      <c r="G18" s="45"/>
      <c r="H18" s="47"/>
      <c r="I18" s="47"/>
      <c r="J18" s="47"/>
      <c r="K18" s="47"/>
      <c r="L18" s="47"/>
      <c r="M18" s="47"/>
      <c r="N18" s="47"/>
      <c r="V18" s="28" t="str">
        <f>'Means &amp; Distributions'!A23</f>
        <v xml:space="preserve">S180: Engineering: Materials &amp; Mineral </v>
      </c>
    </row>
    <row r="19" spans="1:24" ht="36" customHeight="1" thickBot="1" x14ac:dyDescent="0.3">
      <c r="A19" s="31">
        <v>4</v>
      </c>
      <c r="B19" s="30" t="str">
        <f>A19&amp;" points"</f>
        <v>4 points</v>
      </c>
      <c r="C19" s="29"/>
      <c r="D19" s="37">
        <f>INDEX(IF($C$4="Spend per student score",'Means &amp; Distributions'!$G:$P,'Means &amp; Distributions'!$Q:$Z),$I$4,A19)</f>
        <v>32</v>
      </c>
      <c r="E19" s="46"/>
      <c r="F19" s="44"/>
      <c r="G19" s="45"/>
      <c r="H19" s="47"/>
      <c r="I19" s="47"/>
      <c r="J19" s="47"/>
      <c r="K19" s="47"/>
      <c r="L19" s="47"/>
      <c r="M19" s="47"/>
      <c r="N19" s="47"/>
      <c r="V19" s="28" t="str">
        <f>'Means &amp; Distributions'!A24</f>
        <v xml:space="preserve">S190: Engineering: Mechanical </v>
      </c>
    </row>
    <row r="20" spans="1:24" ht="15.6" thickBot="1" x14ac:dyDescent="0.3">
      <c r="A20" s="31"/>
      <c r="B20" s="33"/>
      <c r="C20" s="34" t="s">
        <v>82</v>
      </c>
      <c r="D20" s="38">
        <f>$J$4+($L$4*$K$4*VLOOKUP(A19,'Lookup Panel'!$C$17:$D$26,2,0))</f>
        <v>2270.7380528062758</v>
      </c>
      <c r="E20" s="48" t="s">
        <v>82</v>
      </c>
      <c r="F20" s="44"/>
      <c r="G20" s="45"/>
      <c r="H20" s="47"/>
      <c r="I20" s="47"/>
      <c r="J20" s="47"/>
      <c r="K20" s="47"/>
      <c r="L20" s="47"/>
      <c r="M20" s="47"/>
      <c r="N20" s="47"/>
      <c r="V20" s="28" t="str">
        <f>'Means &amp; Distributions'!A25</f>
        <v xml:space="preserve">S200: Engineering: Civil </v>
      </c>
    </row>
    <row r="21" spans="1:24" ht="36" customHeight="1" thickBot="1" x14ac:dyDescent="0.3">
      <c r="A21" s="31">
        <v>3</v>
      </c>
      <c r="B21" s="30" t="str">
        <f>A21&amp;" points"</f>
        <v>3 points</v>
      </c>
      <c r="C21" s="29"/>
      <c r="D21" s="37">
        <f>INDEX(IF($C$4="Spend per student score",'Means &amp; Distributions'!$G:$P,'Means &amp; Distributions'!$Q:$Z),$I$4,A21)</f>
        <v>21</v>
      </c>
      <c r="E21" s="46"/>
      <c r="F21" s="44"/>
      <c r="G21" s="45"/>
      <c r="H21" s="47"/>
      <c r="I21" s="47"/>
      <c r="J21" s="47"/>
      <c r="K21" s="47"/>
      <c r="L21" s="47"/>
      <c r="M21" s="47"/>
      <c r="N21" s="47"/>
      <c r="V21" s="28" t="str">
        <f>'Means &amp; Distributions'!A26</f>
        <v>S210: Engineering: Electronic &amp; Electrical</v>
      </c>
    </row>
    <row r="22" spans="1:24" ht="15.6" thickBot="1" x14ac:dyDescent="0.3">
      <c r="A22" s="31"/>
      <c r="B22" s="33"/>
      <c r="C22" s="34" t="s">
        <v>82</v>
      </c>
      <c r="D22" s="38">
        <f>$J$4+($L$4*$K$4*VLOOKUP(A21,'Lookup Panel'!$C$17:$D$26,2,0))</f>
        <v>1397.377293929062</v>
      </c>
      <c r="E22" s="48" t="s">
        <v>82</v>
      </c>
      <c r="F22" s="44"/>
      <c r="G22" s="45"/>
      <c r="H22" s="47"/>
      <c r="I22" s="47"/>
      <c r="J22" s="47"/>
      <c r="K22" s="47"/>
      <c r="L22" s="47"/>
      <c r="M22" s="47"/>
      <c r="N22" s="47"/>
      <c r="V22" s="28" t="str">
        <f>'Means &amp; Distributions'!A27</f>
        <v>S220: Computer Science &amp; Information Systems</v>
      </c>
    </row>
    <row r="23" spans="1:24" ht="36" customHeight="1" thickBot="1" x14ac:dyDescent="0.3">
      <c r="A23" s="31">
        <v>2</v>
      </c>
      <c r="B23" s="30" t="str">
        <f>A23&amp;" points"</f>
        <v>2 points</v>
      </c>
      <c r="C23" s="29"/>
      <c r="D23" s="37">
        <f>INDEX(IF($C$4="Spend per student score",'Means &amp; Distributions'!$G:$P,'Means &amp; Distributions'!$Q:$Z),$I$4,A23)</f>
        <v>1</v>
      </c>
      <c r="E23" s="46"/>
      <c r="F23" s="44"/>
      <c r="G23" s="45"/>
      <c r="H23" s="47"/>
      <c r="I23" s="47"/>
      <c r="J23" s="47"/>
      <c r="K23" s="47"/>
      <c r="L23" s="47"/>
      <c r="M23" s="47"/>
      <c r="N23" s="47"/>
      <c r="V23" s="28" t="str">
        <f>'Means &amp; Distributions'!A28</f>
        <v>S230: Mathematics</v>
      </c>
    </row>
    <row r="24" spans="1:24" ht="15.6" thickBot="1" x14ac:dyDescent="0.3">
      <c r="A24" s="31"/>
      <c r="B24" s="33"/>
      <c r="C24" s="34" t="s">
        <v>82</v>
      </c>
      <c r="D24" s="38">
        <f>$J$4+($L$4*$K$4*VLOOKUP(A23,'Lookup Panel'!$C$17:$D$26,2,0))</f>
        <v>349.3443832764051</v>
      </c>
      <c r="E24" s="48" t="s">
        <v>82</v>
      </c>
      <c r="F24" s="44"/>
      <c r="G24" s="45"/>
      <c r="H24" s="47"/>
      <c r="I24" s="47"/>
      <c r="J24" s="47"/>
      <c r="K24" s="47"/>
      <c r="L24" s="47"/>
      <c r="M24" s="47"/>
      <c r="N24" s="47"/>
      <c r="V24" s="28" t="str">
        <f>'Means &amp; Distributions'!A29</f>
        <v>S240: Business, Management &amp; Marketing</v>
      </c>
    </row>
    <row r="25" spans="1:24" ht="36" customHeight="1" thickBot="1" x14ac:dyDescent="0.3">
      <c r="A25" s="31">
        <v>1</v>
      </c>
      <c r="B25" s="30" t="str">
        <f>A25&amp;" points"</f>
        <v>1 points</v>
      </c>
      <c r="C25" s="29"/>
      <c r="D25" s="37">
        <f>INDEX(IF($C$4="Spend per student score",'Means &amp; Distributions'!$G:$P,'Means &amp; Distributions'!$Q:$Z),$I$4,A25)</f>
        <v>0</v>
      </c>
      <c r="E25" s="46"/>
      <c r="F25" s="44"/>
      <c r="G25" s="45"/>
      <c r="H25" s="47"/>
      <c r="I25" s="47"/>
      <c r="J25" s="47"/>
      <c r="K25" s="47"/>
      <c r="L25" s="47"/>
      <c r="M25" s="47"/>
      <c r="N25" s="47"/>
      <c r="V25" s="28" t="str">
        <f>'Means &amp; Distributions'!A30</f>
        <v>S250: Accounting &amp; Finance</v>
      </c>
    </row>
    <row r="26" spans="1:24" x14ac:dyDescent="0.25">
      <c r="A26" s="31"/>
      <c r="B26" s="32"/>
      <c r="C26" s="34" t="s">
        <v>82</v>
      </c>
      <c r="D26" s="39">
        <v>0</v>
      </c>
      <c r="E26" s="48" t="s">
        <v>82</v>
      </c>
      <c r="F26" s="44"/>
      <c r="G26" s="45"/>
      <c r="H26" s="47"/>
      <c r="I26" s="47"/>
      <c r="J26" s="47"/>
      <c r="K26" s="47"/>
      <c r="L26" s="47"/>
      <c r="M26" s="47"/>
      <c r="N26" s="47"/>
      <c r="V26" s="28" t="str">
        <f>'Means &amp; Distributions'!A31</f>
        <v>S260: Hospitality, Event Management &amp; Tourism</v>
      </c>
    </row>
    <row r="27" spans="1:24" ht="6.75" customHeight="1" thickBot="1" x14ac:dyDescent="0.3">
      <c r="A27" s="35"/>
      <c r="B27" s="36"/>
      <c r="C27" s="36"/>
      <c r="D27" s="36"/>
      <c r="E27" s="49"/>
      <c r="F27" s="49"/>
      <c r="G27" s="50"/>
      <c r="H27" s="47"/>
      <c r="I27" s="47"/>
      <c r="J27" s="47"/>
      <c r="K27" s="47"/>
      <c r="L27" s="47"/>
      <c r="M27" s="47"/>
      <c r="N27" s="47"/>
      <c r="V27" s="28" t="str">
        <f>'Means &amp; Distributions'!A32</f>
        <v>S270: Geography &amp; Environmental Studies</v>
      </c>
    </row>
    <row r="28" spans="1:24" ht="13.8" thickTop="1" x14ac:dyDescent="0.25">
      <c r="E28" s="47"/>
      <c r="F28" s="47"/>
      <c r="G28" s="47"/>
      <c r="H28" s="47"/>
      <c r="I28" s="47"/>
      <c r="J28" s="47"/>
      <c r="K28" s="47"/>
      <c r="L28" s="47"/>
      <c r="M28" s="47"/>
      <c r="N28" s="47"/>
      <c r="V28" s="28" t="str">
        <f>'Means &amp; Distributions'!A33</f>
        <v>S280: Social Policy &amp; Administration</v>
      </c>
    </row>
    <row r="29" spans="1:24" x14ac:dyDescent="0.25">
      <c r="E29" s="47"/>
      <c r="F29" s="47"/>
      <c r="G29" s="47"/>
      <c r="H29" s="47"/>
      <c r="I29" s="47"/>
      <c r="J29" s="47"/>
      <c r="K29" s="47"/>
      <c r="L29" s="47"/>
      <c r="M29" s="47"/>
      <c r="N29" s="47"/>
      <c r="V29" s="28" t="str">
        <f>'Means &amp; Distributions'!A34</f>
        <v>S290: Education</v>
      </c>
    </row>
    <row r="30" spans="1:24" x14ac:dyDescent="0.25">
      <c r="E30" s="47"/>
      <c r="F30" s="47"/>
      <c r="G30" s="47"/>
      <c r="H30" s="47"/>
      <c r="I30" s="47"/>
      <c r="J30" s="47"/>
      <c r="K30" s="47"/>
      <c r="L30" s="47"/>
      <c r="M30" s="47"/>
      <c r="N30" s="47"/>
      <c r="V30" s="28" t="str">
        <f>'Means &amp; Distributions'!A35</f>
        <v>S300: Law</v>
      </c>
    </row>
    <row r="31" spans="1:24" x14ac:dyDescent="0.25">
      <c r="E31" s="47"/>
      <c r="F31" s="47"/>
      <c r="G31" s="47"/>
      <c r="H31" s="47"/>
      <c r="I31" s="47"/>
      <c r="J31" s="47"/>
      <c r="K31" s="47"/>
      <c r="L31" s="47"/>
      <c r="M31" s="47"/>
      <c r="N31" s="47"/>
      <c r="V31" s="28" t="str">
        <f>'Means &amp; Distributions'!A36</f>
        <v>S310: Sociology</v>
      </c>
    </row>
    <row r="32" spans="1:24" x14ac:dyDescent="0.25">
      <c r="E32" s="47"/>
      <c r="F32" s="47"/>
      <c r="G32" s="47"/>
      <c r="H32" s="47"/>
      <c r="I32" s="47"/>
      <c r="J32" s="47"/>
      <c r="K32" s="47"/>
      <c r="L32" s="47"/>
      <c r="M32" s="47"/>
      <c r="N32" s="47"/>
      <c r="V32" s="28" t="s">
        <v>175</v>
      </c>
      <c r="W32" s="27" t="s">
        <v>175</v>
      </c>
      <c r="X32" s="27" t="s">
        <v>175</v>
      </c>
    </row>
    <row r="33" spans="5:22" x14ac:dyDescent="0.25">
      <c r="E33" s="47"/>
      <c r="F33" s="47"/>
      <c r="G33" s="47"/>
      <c r="H33" s="47"/>
      <c r="I33" s="47"/>
      <c r="J33" s="47"/>
      <c r="K33" s="47"/>
      <c r="L33" s="47"/>
      <c r="M33" s="47"/>
      <c r="N33" s="47"/>
      <c r="V33" s="28" t="str">
        <f>'Means &amp; Distributions'!A38</f>
        <v>S320: Anthropology</v>
      </c>
    </row>
    <row r="34" spans="5:22" x14ac:dyDescent="0.25">
      <c r="E34" s="47"/>
      <c r="F34" s="47"/>
      <c r="G34" s="47"/>
      <c r="H34" s="47"/>
      <c r="I34" s="47"/>
      <c r="J34" s="47"/>
      <c r="K34" s="47"/>
      <c r="L34" s="47"/>
      <c r="M34" s="47"/>
      <c r="N34" s="47"/>
      <c r="V34" s="28" t="str">
        <f>'Means &amp; Distributions'!A39</f>
        <v>S330: American Studies</v>
      </c>
    </row>
    <row r="35" spans="5:22" x14ac:dyDescent="0.25">
      <c r="E35" s="47"/>
      <c r="F35" s="47"/>
      <c r="G35" s="47"/>
      <c r="H35" s="47"/>
      <c r="I35" s="47"/>
      <c r="J35" s="47"/>
      <c r="K35" s="47"/>
      <c r="L35" s="47"/>
      <c r="M35" s="47"/>
      <c r="N35" s="47"/>
      <c r="V35" s="28" t="str">
        <f>'Means &amp; Distributions'!A40</f>
        <v>S340: History</v>
      </c>
    </row>
    <row r="36" spans="5:22" x14ac:dyDescent="0.25">
      <c r="E36" s="47"/>
      <c r="F36" s="47"/>
      <c r="G36" s="47"/>
      <c r="H36" s="47"/>
      <c r="I36" s="47"/>
      <c r="J36" s="47"/>
      <c r="K36" s="47"/>
      <c r="L36" s="47"/>
      <c r="M36" s="47"/>
      <c r="N36" s="47"/>
      <c r="V36" s="28" t="str">
        <f>'Means &amp; Distributions'!A41</f>
        <v>S345: History of Art</v>
      </c>
    </row>
    <row r="37" spans="5:22" x14ac:dyDescent="0.25">
      <c r="E37" s="47"/>
      <c r="F37" s="47"/>
      <c r="G37" s="47"/>
      <c r="H37" s="47"/>
      <c r="I37" s="47"/>
      <c r="J37" s="47"/>
      <c r="K37" s="47"/>
      <c r="L37" s="47"/>
      <c r="M37" s="47"/>
      <c r="N37" s="47"/>
      <c r="V37" s="28" t="str">
        <f>'Means &amp; Distributions'!A42</f>
        <v>S350: Politics</v>
      </c>
    </row>
    <row r="38" spans="5:22" x14ac:dyDescent="0.25">
      <c r="E38" s="47"/>
      <c r="F38" s="47"/>
      <c r="G38" s="47"/>
      <c r="H38" s="47"/>
      <c r="I38" s="47"/>
      <c r="J38" s="47"/>
      <c r="K38" s="47"/>
      <c r="L38" s="47"/>
      <c r="M38" s="47"/>
      <c r="N38" s="47"/>
      <c r="V38" s="28" t="str">
        <f>'Means &amp; Distributions'!A43</f>
        <v>S360: Economics</v>
      </c>
    </row>
    <row r="39" spans="5:22" x14ac:dyDescent="0.25">
      <c r="E39" s="47"/>
      <c r="F39" s="47"/>
      <c r="G39" s="47"/>
      <c r="H39" s="47"/>
      <c r="I39" s="47"/>
      <c r="J39" s="47"/>
      <c r="K39" s="47"/>
      <c r="L39" s="47"/>
      <c r="M39" s="47"/>
      <c r="N39" s="47"/>
      <c r="V39" s="28" t="str">
        <f>'Means &amp; Distributions'!A44</f>
        <v>S370: Modern Languages &amp; Linguistics</v>
      </c>
    </row>
    <row r="40" spans="5:22" x14ac:dyDescent="0.25">
      <c r="E40" s="47"/>
      <c r="F40" s="47"/>
      <c r="G40" s="47"/>
      <c r="H40" s="47"/>
      <c r="I40" s="47"/>
      <c r="J40" s="47"/>
      <c r="K40" s="47"/>
      <c r="L40" s="47"/>
      <c r="M40" s="47"/>
      <c r="N40" s="47"/>
      <c r="V40" s="28" t="str">
        <f>'Means &amp; Distributions'!A45</f>
        <v>S380: English &amp; Creative Writing</v>
      </c>
    </row>
    <row r="41" spans="5:22" x14ac:dyDescent="0.25">
      <c r="V41" s="28" t="str">
        <f>'Means &amp; Distributions'!A46</f>
        <v>S390: Media &amp; Film Studies</v>
      </c>
    </row>
    <row r="42" spans="5:22" x14ac:dyDescent="0.25">
      <c r="V42" s="28" t="str">
        <f>'Means &amp; Distributions'!A47</f>
        <v>S395: Journalism, Publishing &amp; Public Relations</v>
      </c>
    </row>
    <row r="43" spans="5:22" x14ac:dyDescent="0.25">
      <c r="V43" s="28" t="str">
        <f>'Means &amp; Distributions'!A48</f>
        <v>S400: Art</v>
      </c>
    </row>
    <row r="44" spans="5:22" x14ac:dyDescent="0.25">
      <c r="V44" s="28" t="str">
        <f>'Means &amp; Distributions'!A49</f>
        <v>S410: Design &amp; Crafts</v>
      </c>
    </row>
    <row r="45" spans="5:22" x14ac:dyDescent="0.25">
      <c r="V45" s="28" t="str">
        <f>'Means &amp; Distributions'!A50</f>
        <v>S415: Fashion &amp; Textiles</v>
      </c>
    </row>
    <row r="46" spans="5:22" x14ac:dyDescent="0.25">
      <c r="V46" s="28" t="str">
        <f>'Means &amp; Distributions'!A51</f>
        <v>S420: Drama &amp; Dance</v>
      </c>
    </row>
    <row r="47" spans="5:22" x14ac:dyDescent="0.25">
      <c r="V47" s="28" t="str">
        <f>'Means &amp; Distributions'!A52</f>
        <v>S430: Film Production &amp; Photography</v>
      </c>
    </row>
    <row r="48" spans="5:22" x14ac:dyDescent="0.25">
      <c r="V48" s="28" t="str">
        <f>'Means &amp; Distributions'!A53</f>
        <v>S440: Music</v>
      </c>
    </row>
    <row r="49" spans="22:22" x14ac:dyDescent="0.25">
      <c r="V49" s="28" t="str">
        <f>'Means &amp; Distributions'!A54</f>
        <v>S450: Architecture</v>
      </c>
    </row>
    <row r="50" spans="22:22" x14ac:dyDescent="0.25">
      <c r="V50" s="28" t="str">
        <f>'Means &amp; Distributions'!A55</f>
        <v>S460: Classics &amp; Ancient History</v>
      </c>
    </row>
    <row r="51" spans="22:22" x14ac:dyDescent="0.25">
      <c r="V51" s="28" t="str">
        <f>'Means &amp; Distributions'!A56</f>
        <v>S470: Philosophy</v>
      </c>
    </row>
    <row r="52" spans="22:22" x14ac:dyDescent="0.25">
      <c r="V52" s="28" t="str">
        <f>'Means &amp; Distributions'!A57</f>
        <v xml:space="preserve">S480: Religious studies and theology </v>
      </c>
    </row>
    <row r="53" spans="22:22" x14ac:dyDescent="0.25">
      <c r="V53" s="28" t="str">
        <f>'Means &amp; Distributions'!A58</f>
        <v>S490: Sports science</v>
      </c>
    </row>
    <row r="54" spans="22:22" x14ac:dyDescent="0.25">
      <c r="V54" s="28" t="str">
        <f>'Means &amp; Distributions'!A59</f>
        <v>S500: Building and town and country planning</v>
      </c>
    </row>
  </sheetData>
  <sheetProtection algorithmName="SHA-512" hashValue="slTT9efQVp3Fuop8pN561PW2lKMyEhsClCdff1ixLtgEMWxZ8jC94IDSMM/5hytpnyjgtXn3UWYzdmhn5erHew==" saltValue="wS13clFrE1N2krAyHGryHg==" spinCount="100000" sheet="1" objects="1" scenarios="1" formatCells="0" formatColumns="0" formatRows="0"/>
  <mergeCells count="2">
    <mergeCell ref="C2:F2"/>
    <mergeCell ref="C4:F4"/>
  </mergeCells>
  <phoneticPr fontId="4" type="noConversion"/>
  <dataValidations count="2">
    <dataValidation type="list" allowBlank="1" showInputMessage="1" showErrorMessage="1" sqref="C4:F4" xr:uid="{00000000-0002-0000-0100-000000000000}">
      <formula1>"Value added score, Spend per student score"</formula1>
    </dataValidation>
    <dataValidation type="list" allowBlank="1" showInputMessage="1" showErrorMessage="1" sqref="C2:F2" xr:uid="{00000000-0002-0000-0100-000001000000}">
      <formula1>$V$1:$V$54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Z59"/>
  <sheetViews>
    <sheetView workbookViewId="0">
      <selection activeCell="B6" sqref="B6:Z59"/>
    </sheetView>
  </sheetViews>
  <sheetFormatPr defaultRowHeight="13.2" x14ac:dyDescent="0.25"/>
  <cols>
    <col min="1" max="1" width="44.33203125" bestFit="1" customWidth="1"/>
    <col min="2" max="2" width="10.109375" bestFit="1" customWidth="1"/>
    <col min="3" max="3" width="9.33203125" bestFit="1" customWidth="1"/>
    <col min="4" max="4" width="11.44140625" customWidth="1"/>
    <col min="7" max="16" width="4.5546875" customWidth="1"/>
    <col min="17" max="26" width="4" customWidth="1"/>
  </cols>
  <sheetData>
    <row r="1" spans="1:26" ht="7.5" customHeight="1" x14ac:dyDescent="0.25"/>
    <row r="2" spans="1:26" ht="7.5" customHeight="1" x14ac:dyDescent="0.25"/>
    <row r="3" spans="1:26" ht="23.4" thickBot="1" x14ac:dyDescent="0.45">
      <c r="B3" s="57" t="s">
        <v>118</v>
      </c>
      <c r="C3" s="57"/>
      <c r="D3" s="57"/>
      <c r="E3" s="57"/>
      <c r="F3" s="57"/>
      <c r="G3" s="58" t="s">
        <v>119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x14ac:dyDescent="0.25">
      <c r="B4" s="59" t="s">
        <v>117</v>
      </c>
      <c r="C4" s="60"/>
      <c r="D4" s="61"/>
      <c r="E4" s="59" t="s">
        <v>66</v>
      </c>
      <c r="F4" s="61"/>
      <c r="G4" s="62" t="s">
        <v>117</v>
      </c>
      <c r="H4" s="63"/>
      <c r="I4" s="63"/>
      <c r="J4" s="63"/>
      <c r="K4" s="63"/>
      <c r="L4" s="63"/>
      <c r="M4" s="63"/>
      <c r="N4" s="63"/>
      <c r="O4" s="63"/>
      <c r="P4" s="64"/>
      <c r="Q4" s="62" t="s">
        <v>66</v>
      </c>
      <c r="R4" s="63"/>
      <c r="S4" s="63"/>
      <c r="T4" s="63"/>
      <c r="U4" s="63"/>
      <c r="V4" s="63"/>
      <c r="W4" s="63"/>
      <c r="X4" s="63"/>
      <c r="Y4" s="63"/>
      <c r="Z4" s="64"/>
    </row>
    <row r="5" spans="1:26" ht="26.4" x14ac:dyDescent="0.25">
      <c r="A5" s="65" t="s">
        <v>120</v>
      </c>
      <c r="B5" s="66" t="s">
        <v>78</v>
      </c>
      <c r="C5" s="67" t="s">
        <v>79</v>
      </c>
      <c r="D5" s="68" t="s">
        <v>112</v>
      </c>
      <c r="E5" s="66" t="s">
        <v>78</v>
      </c>
      <c r="F5" s="68" t="s">
        <v>79</v>
      </c>
      <c r="G5" s="69">
        <v>1</v>
      </c>
      <c r="H5" s="70">
        <v>2</v>
      </c>
      <c r="I5" s="71">
        <v>3</v>
      </c>
      <c r="J5" s="70">
        <v>4</v>
      </c>
      <c r="K5" s="71">
        <v>5</v>
      </c>
      <c r="L5" s="70">
        <v>6</v>
      </c>
      <c r="M5" s="71">
        <v>7</v>
      </c>
      <c r="N5" s="70">
        <v>8</v>
      </c>
      <c r="O5" s="71">
        <v>9</v>
      </c>
      <c r="P5" s="72">
        <v>10</v>
      </c>
      <c r="Q5" s="69">
        <v>1</v>
      </c>
      <c r="R5" s="70">
        <v>2</v>
      </c>
      <c r="S5" s="71">
        <v>3</v>
      </c>
      <c r="T5" s="70">
        <v>4</v>
      </c>
      <c r="U5" s="71">
        <v>5</v>
      </c>
      <c r="V5" s="70">
        <v>6</v>
      </c>
      <c r="W5" s="71">
        <v>7</v>
      </c>
      <c r="X5" s="70">
        <v>8</v>
      </c>
      <c r="Y5" s="71">
        <v>9</v>
      </c>
      <c r="Z5" s="73">
        <v>10</v>
      </c>
    </row>
    <row r="6" spans="1:26" ht="14.4" x14ac:dyDescent="0.3">
      <c r="A6" s="74" t="s">
        <v>121</v>
      </c>
      <c r="B6" s="75">
        <v>11148.89453125</v>
      </c>
      <c r="C6" s="76">
        <v>5148.30419921875</v>
      </c>
      <c r="D6" s="77">
        <v>1</v>
      </c>
      <c r="E6" s="78">
        <v>1.1948674917221069</v>
      </c>
      <c r="F6" s="79">
        <v>6.3865795731544495E-2</v>
      </c>
      <c r="G6" s="80">
        <v>0</v>
      </c>
      <c r="H6" s="81">
        <v>0</v>
      </c>
      <c r="I6" s="81">
        <v>7</v>
      </c>
      <c r="J6" s="81">
        <v>8</v>
      </c>
      <c r="K6" s="81">
        <v>9</v>
      </c>
      <c r="L6" s="81">
        <v>3</v>
      </c>
      <c r="M6" s="81">
        <v>0</v>
      </c>
      <c r="N6" s="81">
        <v>3</v>
      </c>
      <c r="O6" s="81">
        <v>1</v>
      </c>
      <c r="P6" s="73">
        <v>2</v>
      </c>
      <c r="Q6" s="80">
        <v>2</v>
      </c>
      <c r="R6" s="81">
        <v>0</v>
      </c>
      <c r="S6" s="81">
        <v>0</v>
      </c>
      <c r="T6" s="81">
        <v>8</v>
      </c>
      <c r="U6" s="81">
        <v>4</v>
      </c>
      <c r="V6" s="81">
        <v>6</v>
      </c>
      <c r="W6" s="81">
        <v>7</v>
      </c>
      <c r="X6" s="81">
        <v>4</v>
      </c>
      <c r="Y6" s="81">
        <v>1</v>
      </c>
      <c r="Z6" s="73">
        <v>1</v>
      </c>
    </row>
    <row r="7" spans="1:26" ht="14.4" x14ac:dyDescent="0.3">
      <c r="A7" s="74" t="s">
        <v>122</v>
      </c>
      <c r="B7" s="75">
        <v>8264.1650390625</v>
      </c>
      <c r="C7" s="76">
        <v>1719.878662109375</v>
      </c>
      <c r="D7" s="77">
        <v>1</v>
      </c>
      <c r="E7" s="78">
        <v>1.2301398515701294</v>
      </c>
      <c r="F7" s="79">
        <v>3.3112552016973495E-2</v>
      </c>
      <c r="G7" s="80">
        <v>0</v>
      </c>
      <c r="H7" s="81">
        <v>1</v>
      </c>
      <c r="I7" s="81">
        <v>4</v>
      </c>
      <c r="J7" s="81">
        <v>0</v>
      </c>
      <c r="K7" s="81">
        <v>1</v>
      </c>
      <c r="L7" s="81">
        <v>2</v>
      </c>
      <c r="M7" s="81">
        <v>4</v>
      </c>
      <c r="N7" s="81">
        <v>1</v>
      </c>
      <c r="O7" s="81">
        <v>2</v>
      </c>
      <c r="P7" s="73">
        <v>0</v>
      </c>
      <c r="Q7" s="80">
        <v>0</v>
      </c>
      <c r="R7" s="81">
        <v>1</v>
      </c>
      <c r="S7" s="81">
        <v>4</v>
      </c>
      <c r="T7" s="81">
        <v>2</v>
      </c>
      <c r="U7" s="81">
        <v>1</v>
      </c>
      <c r="V7" s="81">
        <v>1</v>
      </c>
      <c r="W7" s="81">
        <v>2</v>
      </c>
      <c r="X7" s="81">
        <v>3</v>
      </c>
      <c r="Y7" s="81">
        <v>0</v>
      </c>
      <c r="Z7" s="73">
        <v>1</v>
      </c>
    </row>
    <row r="8" spans="1:26" ht="14.4" x14ac:dyDescent="0.3">
      <c r="A8" s="74" t="s">
        <v>123</v>
      </c>
      <c r="B8" s="75">
        <v>15323.7841796875</v>
      </c>
      <c r="C8" s="76">
        <v>6761.7490234375</v>
      </c>
      <c r="D8" s="77">
        <v>1</v>
      </c>
      <c r="E8" s="78">
        <v>1.2163293361663818</v>
      </c>
      <c r="F8" s="79">
        <v>6.2231145799160004E-2</v>
      </c>
      <c r="G8" s="80">
        <v>0</v>
      </c>
      <c r="H8" s="81">
        <v>0</v>
      </c>
      <c r="I8" s="81">
        <v>1</v>
      </c>
      <c r="J8" s="81">
        <v>3</v>
      </c>
      <c r="K8" s="81">
        <v>0</v>
      </c>
      <c r="L8" s="81">
        <v>1</v>
      </c>
      <c r="M8" s="81">
        <v>1</v>
      </c>
      <c r="N8" s="81">
        <v>0</v>
      </c>
      <c r="O8" s="81">
        <v>0</v>
      </c>
      <c r="P8" s="73">
        <v>1</v>
      </c>
      <c r="Q8" s="80">
        <v>0</v>
      </c>
      <c r="R8" s="81">
        <v>0</v>
      </c>
      <c r="S8" s="81">
        <v>2</v>
      </c>
      <c r="T8" s="81">
        <v>1</v>
      </c>
      <c r="U8" s="81">
        <v>1</v>
      </c>
      <c r="V8" s="81">
        <v>1</v>
      </c>
      <c r="W8" s="81">
        <v>0</v>
      </c>
      <c r="X8" s="81">
        <v>1</v>
      </c>
      <c r="Y8" s="81">
        <v>1</v>
      </c>
      <c r="Z8" s="73">
        <v>0</v>
      </c>
    </row>
    <row r="9" spans="1:26" ht="14.4" x14ac:dyDescent="0.3">
      <c r="A9" s="74" t="s">
        <v>124</v>
      </c>
      <c r="B9" s="75">
        <v>5365.13916015625</v>
      </c>
      <c r="C9" s="76">
        <v>2935.68701171875</v>
      </c>
      <c r="D9" s="77">
        <v>0.91377907991409302</v>
      </c>
      <c r="E9" s="78">
        <v>1.0314476490020752</v>
      </c>
      <c r="F9" s="79">
        <v>9.8919838666915894E-2</v>
      </c>
      <c r="G9" s="80">
        <v>0</v>
      </c>
      <c r="H9" s="81">
        <v>1</v>
      </c>
      <c r="I9" s="81">
        <v>6</v>
      </c>
      <c r="J9" s="81">
        <v>4</v>
      </c>
      <c r="K9" s="81">
        <v>1</v>
      </c>
      <c r="L9" s="81">
        <v>1</v>
      </c>
      <c r="M9" s="81">
        <v>3</v>
      </c>
      <c r="N9" s="81">
        <v>2</v>
      </c>
      <c r="O9" s="81">
        <v>1</v>
      </c>
      <c r="P9" s="73">
        <v>1</v>
      </c>
      <c r="Q9" s="80">
        <v>1</v>
      </c>
      <c r="R9" s="81">
        <v>2</v>
      </c>
      <c r="S9" s="81">
        <v>0</v>
      </c>
      <c r="T9" s="81">
        <v>5</v>
      </c>
      <c r="U9" s="81">
        <v>3</v>
      </c>
      <c r="V9" s="81">
        <v>3</v>
      </c>
      <c r="W9" s="81">
        <v>1</v>
      </c>
      <c r="X9" s="81">
        <v>7</v>
      </c>
      <c r="Y9" s="81">
        <v>1</v>
      </c>
      <c r="Z9" s="73">
        <v>0</v>
      </c>
    </row>
    <row r="10" spans="1:26" ht="14.4" x14ac:dyDescent="0.3">
      <c r="A10" s="74" t="s">
        <v>125</v>
      </c>
      <c r="B10" s="75">
        <v>3280.6298828125</v>
      </c>
      <c r="C10" s="76">
        <v>966.706787109375</v>
      </c>
      <c r="D10" s="77">
        <v>1</v>
      </c>
      <c r="E10" s="78">
        <v>0.95299363136291504</v>
      </c>
      <c r="F10" s="79">
        <v>0.17685583233833313</v>
      </c>
      <c r="G10" s="80">
        <v>0</v>
      </c>
      <c r="H10" s="81">
        <v>6</v>
      </c>
      <c r="I10" s="81">
        <v>13</v>
      </c>
      <c r="J10" s="81">
        <v>8</v>
      </c>
      <c r="K10" s="81">
        <v>12</v>
      </c>
      <c r="L10" s="81">
        <v>8</v>
      </c>
      <c r="M10" s="81">
        <v>11</v>
      </c>
      <c r="N10" s="81">
        <v>3</v>
      </c>
      <c r="O10" s="81">
        <v>4</v>
      </c>
      <c r="P10" s="73">
        <v>4</v>
      </c>
      <c r="Q10" s="80">
        <v>3</v>
      </c>
      <c r="R10" s="81">
        <v>5</v>
      </c>
      <c r="S10" s="81">
        <v>9</v>
      </c>
      <c r="T10" s="81">
        <v>10</v>
      </c>
      <c r="U10" s="81">
        <v>3</v>
      </c>
      <c r="V10" s="81">
        <v>9</v>
      </c>
      <c r="W10" s="81">
        <v>6</v>
      </c>
      <c r="X10" s="81">
        <v>11</v>
      </c>
      <c r="Y10" s="81">
        <v>8</v>
      </c>
      <c r="Z10" s="73">
        <v>0</v>
      </c>
    </row>
    <row r="11" spans="1:26" ht="14.4" x14ac:dyDescent="0.3">
      <c r="A11" s="74" t="s">
        <v>126</v>
      </c>
      <c r="B11" s="75">
        <v>3348.487060546875</v>
      </c>
      <c r="C11" s="76">
        <v>1192.525146484375</v>
      </c>
      <c r="D11" s="77">
        <v>1</v>
      </c>
      <c r="E11" s="78">
        <v>0.93116599321365356</v>
      </c>
      <c r="F11" s="79">
        <v>0.149537593126297</v>
      </c>
      <c r="G11" s="80">
        <v>0</v>
      </c>
      <c r="H11" s="81">
        <v>5</v>
      </c>
      <c r="I11" s="81">
        <v>10</v>
      </c>
      <c r="J11" s="81">
        <v>19</v>
      </c>
      <c r="K11" s="81">
        <v>12</v>
      </c>
      <c r="L11" s="81">
        <v>6</v>
      </c>
      <c r="M11" s="81">
        <v>10</v>
      </c>
      <c r="N11" s="81">
        <v>8</v>
      </c>
      <c r="O11" s="81">
        <v>2</v>
      </c>
      <c r="P11" s="73">
        <v>4</v>
      </c>
      <c r="Q11" s="80">
        <v>4</v>
      </c>
      <c r="R11" s="81">
        <v>4</v>
      </c>
      <c r="S11" s="81">
        <v>9</v>
      </c>
      <c r="T11" s="81">
        <v>12</v>
      </c>
      <c r="U11" s="81">
        <v>12</v>
      </c>
      <c r="V11" s="81">
        <v>9</v>
      </c>
      <c r="W11" s="81">
        <v>9</v>
      </c>
      <c r="X11" s="81">
        <v>10</v>
      </c>
      <c r="Y11" s="81">
        <v>6</v>
      </c>
      <c r="Z11" s="73">
        <v>3</v>
      </c>
    </row>
    <row r="12" spans="1:26" ht="14.4" x14ac:dyDescent="0.3">
      <c r="A12" s="74" t="s">
        <v>127</v>
      </c>
      <c r="B12" s="75">
        <v>3220.15185546875</v>
      </c>
      <c r="C12" s="76">
        <v>1019.0410766601563</v>
      </c>
      <c r="D12" s="77">
        <v>1</v>
      </c>
      <c r="E12" s="78">
        <v>1.0154310464859009</v>
      </c>
      <c r="F12" s="79">
        <v>0.11083286255598068</v>
      </c>
      <c r="G12" s="80">
        <v>1</v>
      </c>
      <c r="H12" s="81">
        <v>7</v>
      </c>
      <c r="I12" s="81">
        <v>11</v>
      </c>
      <c r="J12" s="81">
        <v>15</v>
      </c>
      <c r="K12" s="81">
        <v>6</v>
      </c>
      <c r="L12" s="81">
        <v>7</v>
      </c>
      <c r="M12" s="81">
        <v>11</v>
      </c>
      <c r="N12" s="81">
        <v>8</v>
      </c>
      <c r="O12" s="81">
        <v>6</v>
      </c>
      <c r="P12" s="73">
        <v>2</v>
      </c>
      <c r="Q12" s="80">
        <v>3</v>
      </c>
      <c r="R12" s="81">
        <v>6</v>
      </c>
      <c r="S12" s="81">
        <v>7</v>
      </c>
      <c r="T12" s="81">
        <v>7</v>
      </c>
      <c r="U12" s="81">
        <v>7</v>
      </c>
      <c r="V12" s="81">
        <v>11</v>
      </c>
      <c r="W12" s="81">
        <v>14</v>
      </c>
      <c r="X12" s="81">
        <v>9</v>
      </c>
      <c r="Y12" s="81">
        <v>5</v>
      </c>
      <c r="Z12" s="73">
        <v>1</v>
      </c>
    </row>
    <row r="13" spans="1:26" ht="14.4" x14ac:dyDescent="0.3">
      <c r="A13" s="74" t="s">
        <v>128</v>
      </c>
      <c r="B13" s="75">
        <v>3195.628173828125</v>
      </c>
      <c r="C13" s="76">
        <v>1455.0662841796875</v>
      </c>
      <c r="D13" s="77">
        <v>1</v>
      </c>
      <c r="E13" s="78">
        <v>1.0255337953567505</v>
      </c>
      <c r="F13" s="79">
        <v>9.1795727610588074E-2</v>
      </c>
      <c r="G13" s="80">
        <v>0</v>
      </c>
      <c r="H13" s="81">
        <v>1</v>
      </c>
      <c r="I13" s="81">
        <v>21</v>
      </c>
      <c r="J13" s="81">
        <v>27</v>
      </c>
      <c r="K13" s="81">
        <v>18</v>
      </c>
      <c r="L13" s="81">
        <v>20</v>
      </c>
      <c r="M13" s="81">
        <v>10</v>
      </c>
      <c r="N13" s="81">
        <v>9</v>
      </c>
      <c r="O13" s="81">
        <v>6</v>
      </c>
      <c r="P13" s="73">
        <v>3</v>
      </c>
      <c r="Q13" s="80">
        <v>6</v>
      </c>
      <c r="R13" s="81">
        <v>9</v>
      </c>
      <c r="S13" s="81">
        <v>10</v>
      </c>
      <c r="T13" s="81">
        <v>14</v>
      </c>
      <c r="U13" s="81">
        <v>9</v>
      </c>
      <c r="V13" s="81">
        <v>14</v>
      </c>
      <c r="W13" s="81">
        <v>26</v>
      </c>
      <c r="X13" s="81">
        <v>18</v>
      </c>
      <c r="Y13" s="81">
        <v>6</v>
      </c>
      <c r="Z13" s="73">
        <v>2</v>
      </c>
    </row>
    <row r="14" spans="1:26" ht="14.4" x14ac:dyDescent="0.3">
      <c r="A14" s="74" t="s">
        <v>129</v>
      </c>
      <c r="B14" s="75">
        <v>5276.97705078125</v>
      </c>
      <c r="C14" s="76">
        <v>2298.51708984375</v>
      </c>
      <c r="D14" s="77">
        <v>1</v>
      </c>
      <c r="E14" s="78">
        <v>1.1332789659500122</v>
      </c>
      <c r="F14" s="79">
        <v>0.12998762726783752</v>
      </c>
      <c r="G14" s="80">
        <v>0</v>
      </c>
      <c r="H14" s="81">
        <v>1</v>
      </c>
      <c r="I14" s="81">
        <v>10</v>
      </c>
      <c r="J14" s="81">
        <v>7</v>
      </c>
      <c r="K14" s="81">
        <v>4</v>
      </c>
      <c r="L14" s="81">
        <v>4</v>
      </c>
      <c r="M14" s="81">
        <v>4</v>
      </c>
      <c r="N14" s="81">
        <v>3</v>
      </c>
      <c r="O14" s="81">
        <v>4</v>
      </c>
      <c r="P14" s="73">
        <v>1</v>
      </c>
      <c r="Q14" s="80">
        <v>2</v>
      </c>
      <c r="R14" s="81">
        <v>2</v>
      </c>
      <c r="S14" s="81">
        <v>1</v>
      </c>
      <c r="T14" s="81">
        <v>5</v>
      </c>
      <c r="U14" s="81">
        <v>10</v>
      </c>
      <c r="V14" s="81">
        <v>1</v>
      </c>
      <c r="W14" s="81">
        <v>6</v>
      </c>
      <c r="X14" s="81">
        <v>9</v>
      </c>
      <c r="Y14" s="81">
        <v>2</v>
      </c>
      <c r="Z14" s="73">
        <v>0</v>
      </c>
    </row>
    <row r="15" spans="1:26" ht="14.4" x14ac:dyDescent="0.3">
      <c r="A15" s="74" t="s">
        <v>130</v>
      </c>
      <c r="B15" s="75">
        <v>5123.74609375</v>
      </c>
      <c r="C15" s="76">
        <v>2554.248046875</v>
      </c>
      <c r="D15" s="77">
        <v>1</v>
      </c>
      <c r="E15" s="78">
        <v>0.99118500947952271</v>
      </c>
      <c r="F15" s="79">
        <v>8.1235684454441071E-2</v>
      </c>
      <c r="G15" s="80">
        <v>0</v>
      </c>
      <c r="H15" s="81">
        <v>4</v>
      </c>
      <c r="I15" s="81">
        <v>23</v>
      </c>
      <c r="J15" s="81">
        <v>20</v>
      </c>
      <c r="K15" s="81">
        <v>17</v>
      </c>
      <c r="L15" s="81">
        <v>7</v>
      </c>
      <c r="M15" s="81">
        <v>7</v>
      </c>
      <c r="N15" s="81">
        <v>13</v>
      </c>
      <c r="O15" s="81">
        <v>6</v>
      </c>
      <c r="P15" s="73">
        <v>5</v>
      </c>
      <c r="Q15" s="80">
        <v>6</v>
      </c>
      <c r="R15" s="81">
        <v>9</v>
      </c>
      <c r="S15" s="81">
        <v>6</v>
      </c>
      <c r="T15" s="81">
        <v>14</v>
      </c>
      <c r="U15" s="81">
        <v>16</v>
      </c>
      <c r="V15" s="81">
        <v>9</v>
      </c>
      <c r="W15" s="81">
        <v>12</v>
      </c>
      <c r="X15" s="81">
        <v>16</v>
      </c>
      <c r="Y15" s="81">
        <v>10</v>
      </c>
      <c r="Z15" s="73">
        <v>2</v>
      </c>
    </row>
    <row r="16" spans="1:26" ht="14.4" x14ac:dyDescent="0.3">
      <c r="A16" s="74" t="s">
        <v>131</v>
      </c>
      <c r="B16" s="75">
        <v>5934.1064453125</v>
      </c>
      <c r="C16" s="76">
        <v>2689.700439453125</v>
      </c>
      <c r="D16" s="77">
        <v>1</v>
      </c>
      <c r="E16" s="78">
        <v>0.98697257041931152</v>
      </c>
      <c r="F16" s="79">
        <v>8.2472726702690125E-2</v>
      </c>
      <c r="G16" s="80">
        <v>0</v>
      </c>
      <c r="H16" s="81">
        <v>3</v>
      </c>
      <c r="I16" s="81">
        <v>12</v>
      </c>
      <c r="J16" s="81">
        <v>11</v>
      </c>
      <c r="K16" s="81">
        <v>7</v>
      </c>
      <c r="L16" s="81">
        <v>7</v>
      </c>
      <c r="M16" s="81">
        <v>2</v>
      </c>
      <c r="N16" s="81">
        <v>5</v>
      </c>
      <c r="O16" s="81">
        <v>1</v>
      </c>
      <c r="P16" s="73">
        <v>5</v>
      </c>
      <c r="Q16" s="80">
        <v>3</v>
      </c>
      <c r="R16" s="81">
        <v>4</v>
      </c>
      <c r="S16" s="81">
        <v>4</v>
      </c>
      <c r="T16" s="81">
        <v>7</v>
      </c>
      <c r="U16" s="81">
        <v>7</v>
      </c>
      <c r="V16" s="81">
        <v>7</v>
      </c>
      <c r="W16" s="81">
        <v>7</v>
      </c>
      <c r="X16" s="81">
        <v>11</v>
      </c>
      <c r="Y16" s="81">
        <v>2</v>
      </c>
      <c r="Z16" s="73">
        <v>1</v>
      </c>
    </row>
    <row r="17" spans="1:26" ht="14.4" x14ac:dyDescent="0.3">
      <c r="A17" s="74" t="s">
        <v>132</v>
      </c>
      <c r="B17" s="75">
        <v>3964.514892578125</v>
      </c>
      <c r="C17" s="76">
        <v>2145.76708984375</v>
      </c>
      <c r="D17" s="77">
        <v>0.92379897832870483</v>
      </c>
      <c r="E17" s="78">
        <v>0.98754799365997314</v>
      </c>
      <c r="F17" s="79">
        <v>0.12816867232322693</v>
      </c>
      <c r="G17" s="80">
        <v>0</v>
      </c>
      <c r="H17" s="81">
        <v>1</v>
      </c>
      <c r="I17" s="81">
        <v>7</v>
      </c>
      <c r="J17" s="81">
        <v>4</v>
      </c>
      <c r="K17" s="81">
        <v>16</v>
      </c>
      <c r="L17" s="81">
        <v>9</v>
      </c>
      <c r="M17" s="81">
        <v>4</v>
      </c>
      <c r="N17" s="81">
        <v>0</v>
      </c>
      <c r="O17" s="81">
        <v>0</v>
      </c>
      <c r="P17" s="73">
        <v>2</v>
      </c>
      <c r="Q17" s="80">
        <v>2</v>
      </c>
      <c r="R17" s="81">
        <v>4</v>
      </c>
      <c r="S17" s="81">
        <v>4</v>
      </c>
      <c r="T17" s="81">
        <v>4</v>
      </c>
      <c r="U17" s="81">
        <v>7</v>
      </c>
      <c r="V17" s="81">
        <v>1</v>
      </c>
      <c r="W17" s="81">
        <v>6</v>
      </c>
      <c r="X17" s="81">
        <v>10</v>
      </c>
      <c r="Y17" s="81">
        <v>3</v>
      </c>
      <c r="Z17" s="73">
        <v>0</v>
      </c>
    </row>
    <row r="18" spans="1:26" ht="14.4" x14ac:dyDescent="0.3">
      <c r="A18" s="74" t="s">
        <v>133</v>
      </c>
      <c r="B18" s="75">
        <v>6713.68115234375</v>
      </c>
      <c r="C18" s="76">
        <v>3154.80419921875</v>
      </c>
      <c r="D18" s="77">
        <v>1</v>
      </c>
      <c r="E18" s="78">
        <v>0.972148597240448</v>
      </c>
      <c r="F18" s="79">
        <v>8.0442547798156738E-2</v>
      </c>
      <c r="G18" s="80">
        <v>0</v>
      </c>
      <c r="H18" s="81">
        <v>2</v>
      </c>
      <c r="I18" s="81">
        <v>11</v>
      </c>
      <c r="J18" s="81">
        <v>7</v>
      </c>
      <c r="K18" s="81">
        <v>7</v>
      </c>
      <c r="L18" s="81">
        <v>6</v>
      </c>
      <c r="M18" s="81">
        <v>2</v>
      </c>
      <c r="N18" s="81">
        <v>3</v>
      </c>
      <c r="O18" s="81">
        <v>4</v>
      </c>
      <c r="P18" s="73">
        <v>3</v>
      </c>
      <c r="Q18" s="80">
        <v>2</v>
      </c>
      <c r="R18" s="81">
        <v>4</v>
      </c>
      <c r="S18" s="81">
        <v>4</v>
      </c>
      <c r="T18" s="81">
        <v>4</v>
      </c>
      <c r="U18" s="81">
        <v>8</v>
      </c>
      <c r="V18" s="81">
        <v>5</v>
      </c>
      <c r="W18" s="81">
        <v>2</v>
      </c>
      <c r="X18" s="81">
        <v>11</v>
      </c>
      <c r="Y18" s="81">
        <v>4</v>
      </c>
      <c r="Z18" s="73">
        <v>0</v>
      </c>
    </row>
    <row r="19" spans="1:26" ht="14.4" x14ac:dyDescent="0.3">
      <c r="A19" s="74" t="s">
        <v>134</v>
      </c>
      <c r="B19" s="75">
        <v>6773.57373046875</v>
      </c>
      <c r="C19" s="76">
        <v>3498.994384765625</v>
      </c>
      <c r="D19" s="77">
        <v>0.96793156862258911</v>
      </c>
      <c r="E19" s="78">
        <v>0.97539728879928589</v>
      </c>
      <c r="F19" s="79">
        <v>0.11178258061408997</v>
      </c>
      <c r="G19" s="80">
        <v>0</v>
      </c>
      <c r="H19" s="81">
        <v>2</v>
      </c>
      <c r="I19" s="81">
        <v>6</v>
      </c>
      <c r="J19" s="81">
        <v>5</v>
      </c>
      <c r="K19" s="81">
        <v>9</v>
      </c>
      <c r="L19" s="81">
        <v>3</v>
      </c>
      <c r="M19" s="81">
        <v>3</v>
      </c>
      <c r="N19" s="81">
        <v>4</v>
      </c>
      <c r="O19" s="81">
        <v>0</v>
      </c>
      <c r="P19" s="73">
        <v>2</v>
      </c>
      <c r="Q19" s="80">
        <v>2</v>
      </c>
      <c r="R19" s="81">
        <v>2</v>
      </c>
      <c r="S19" s="81">
        <v>4</v>
      </c>
      <c r="T19" s="81">
        <v>1</v>
      </c>
      <c r="U19" s="81">
        <v>1</v>
      </c>
      <c r="V19" s="81">
        <v>10</v>
      </c>
      <c r="W19" s="81">
        <v>7</v>
      </c>
      <c r="X19" s="81">
        <v>4</v>
      </c>
      <c r="Y19" s="81">
        <v>2</v>
      </c>
      <c r="Z19" s="73">
        <v>1</v>
      </c>
    </row>
    <row r="20" spans="1:26" ht="14.4" x14ac:dyDescent="0.3">
      <c r="A20" s="74" t="s">
        <v>135</v>
      </c>
      <c r="B20" s="75">
        <v>5812.17626953125</v>
      </c>
      <c r="C20" s="76">
        <v>2724.8447265625</v>
      </c>
      <c r="D20" s="77">
        <v>1</v>
      </c>
      <c r="E20" s="78">
        <v>0.98765844106674194</v>
      </c>
      <c r="F20" s="79">
        <v>0.11137080192565918</v>
      </c>
      <c r="G20" s="80">
        <v>0</v>
      </c>
      <c r="H20" s="81">
        <v>1</v>
      </c>
      <c r="I20" s="81">
        <v>3</v>
      </c>
      <c r="J20" s="81">
        <v>4</v>
      </c>
      <c r="K20" s="81">
        <v>2</v>
      </c>
      <c r="L20" s="81">
        <v>0</v>
      </c>
      <c r="M20" s="81">
        <v>1</v>
      </c>
      <c r="N20" s="81">
        <v>2</v>
      </c>
      <c r="O20" s="81">
        <v>3</v>
      </c>
      <c r="P20" s="73">
        <v>0</v>
      </c>
      <c r="Q20" s="80">
        <v>0</v>
      </c>
      <c r="R20" s="81">
        <v>0</v>
      </c>
      <c r="S20" s="81">
        <v>4</v>
      </c>
      <c r="T20" s="81">
        <v>3</v>
      </c>
      <c r="U20" s="81">
        <v>2</v>
      </c>
      <c r="V20" s="81">
        <v>1</v>
      </c>
      <c r="W20" s="81">
        <v>1</v>
      </c>
      <c r="X20" s="81">
        <v>1</v>
      </c>
      <c r="Y20" s="81">
        <v>3</v>
      </c>
      <c r="Z20" s="73">
        <v>0</v>
      </c>
    </row>
    <row r="21" spans="1:26" ht="14.4" x14ac:dyDescent="0.3">
      <c r="A21" s="74" t="s">
        <v>136</v>
      </c>
      <c r="B21" s="75">
        <v>6276.7890625</v>
      </c>
      <c r="C21" s="76">
        <v>3753.345458984375</v>
      </c>
      <c r="D21" s="77">
        <v>0.83615922927856445</v>
      </c>
      <c r="E21" s="78">
        <v>1.0296134948730469</v>
      </c>
      <c r="F21" s="79">
        <v>0.11406079679727554</v>
      </c>
      <c r="G21" s="80">
        <v>0</v>
      </c>
      <c r="H21" s="81">
        <v>1</v>
      </c>
      <c r="I21" s="81">
        <v>7</v>
      </c>
      <c r="J21" s="81">
        <v>6</v>
      </c>
      <c r="K21" s="81">
        <v>0</v>
      </c>
      <c r="L21" s="81">
        <v>0</v>
      </c>
      <c r="M21" s="81">
        <v>4</v>
      </c>
      <c r="N21" s="81">
        <v>1</v>
      </c>
      <c r="O21" s="81">
        <v>1</v>
      </c>
      <c r="P21" s="73">
        <v>2</v>
      </c>
      <c r="Q21" s="80">
        <v>0</v>
      </c>
      <c r="R21" s="81">
        <v>3</v>
      </c>
      <c r="S21" s="81">
        <v>2</v>
      </c>
      <c r="T21" s="81">
        <v>3</v>
      </c>
      <c r="U21" s="81">
        <v>2</v>
      </c>
      <c r="V21" s="81">
        <v>2</v>
      </c>
      <c r="W21" s="81">
        <v>3</v>
      </c>
      <c r="X21" s="81">
        <v>3</v>
      </c>
      <c r="Y21" s="81">
        <v>2</v>
      </c>
      <c r="Z21" s="73">
        <v>0</v>
      </c>
    </row>
    <row r="22" spans="1:26" ht="14.4" x14ac:dyDescent="0.3">
      <c r="A22" s="74" t="s">
        <v>137</v>
      </c>
      <c r="B22" s="75">
        <v>6303.22021484375</v>
      </c>
      <c r="C22" s="76">
        <v>2919.7265625</v>
      </c>
      <c r="D22" s="77">
        <v>1</v>
      </c>
      <c r="E22" s="78">
        <v>1.0197726488113403</v>
      </c>
      <c r="F22" s="79">
        <v>0.10925842821598053</v>
      </c>
      <c r="G22" s="80">
        <v>0</v>
      </c>
      <c r="H22" s="81">
        <v>2</v>
      </c>
      <c r="I22" s="81">
        <v>3</v>
      </c>
      <c r="J22" s="81">
        <v>5</v>
      </c>
      <c r="K22" s="81">
        <v>3</v>
      </c>
      <c r="L22" s="81">
        <v>7</v>
      </c>
      <c r="M22" s="81">
        <v>1</v>
      </c>
      <c r="N22" s="81">
        <v>2</v>
      </c>
      <c r="O22" s="81">
        <v>2</v>
      </c>
      <c r="P22" s="73">
        <v>1</v>
      </c>
      <c r="Q22" s="80">
        <v>2</v>
      </c>
      <c r="R22" s="81">
        <v>1</v>
      </c>
      <c r="S22" s="81">
        <v>3</v>
      </c>
      <c r="T22" s="81">
        <v>3</v>
      </c>
      <c r="U22" s="81">
        <v>2</v>
      </c>
      <c r="V22" s="81">
        <v>2</v>
      </c>
      <c r="W22" s="81">
        <v>5</v>
      </c>
      <c r="X22" s="81">
        <v>5</v>
      </c>
      <c r="Y22" s="81">
        <v>1</v>
      </c>
      <c r="Z22" s="73">
        <v>1</v>
      </c>
    </row>
    <row r="23" spans="1:26" ht="14.4" x14ac:dyDescent="0.3">
      <c r="A23" s="74" t="s">
        <v>138</v>
      </c>
      <c r="B23" s="75">
        <v>10308.40625</v>
      </c>
      <c r="C23" s="76">
        <v>7142.064453125</v>
      </c>
      <c r="D23" s="77">
        <v>0.721668541431427</v>
      </c>
      <c r="E23" s="78">
        <v>1.0218328237533569</v>
      </c>
      <c r="F23" s="79">
        <v>9.0926237404346466E-2</v>
      </c>
      <c r="G23" s="80">
        <v>0</v>
      </c>
      <c r="H23" s="81">
        <v>0</v>
      </c>
      <c r="I23" s="81">
        <v>3</v>
      </c>
      <c r="J23" s="81">
        <v>3</v>
      </c>
      <c r="K23" s="81">
        <v>0</v>
      </c>
      <c r="L23" s="81">
        <v>1</v>
      </c>
      <c r="M23" s="81">
        <v>0</v>
      </c>
      <c r="N23" s="81">
        <v>0</v>
      </c>
      <c r="O23" s="81">
        <v>1</v>
      </c>
      <c r="P23" s="73">
        <v>1</v>
      </c>
      <c r="Q23" s="80">
        <v>0</v>
      </c>
      <c r="R23" s="81">
        <v>1</v>
      </c>
      <c r="S23" s="81">
        <v>2</v>
      </c>
      <c r="T23" s="81">
        <v>1</v>
      </c>
      <c r="U23" s="81">
        <v>1</v>
      </c>
      <c r="V23" s="81">
        <v>0</v>
      </c>
      <c r="W23" s="81">
        <v>1</v>
      </c>
      <c r="X23" s="81">
        <v>2</v>
      </c>
      <c r="Y23" s="81">
        <v>1</v>
      </c>
      <c r="Z23" s="73">
        <v>0</v>
      </c>
    </row>
    <row r="24" spans="1:26" ht="14.4" x14ac:dyDescent="0.3">
      <c r="A24" s="74" t="s">
        <v>139</v>
      </c>
      <c r="B24" s="75">
        <v>4990.4609375</v>
      </c>
      <c r="C24" s="76">
        <v>1694.8431396484375</v>
      </c>
      <c r="D24" s="77">
        <v>1</v>
      </c>
      <c r="E24" s="78">
        <v>1.0152127742767334</v>
      </c>
      <c r="F24" s="79">
        <v>9.7610168159008026E-2</v>
      </c>
      <c r="G24" s="80">
        <v>0</v>
      </c>
      <c r="H24" s="81">
        <v>4</v>
      </c>
      <c r="I24" s="81">
        <v>15</v>
      </c>
      <c r="J24" s="81">
        <v>11</v>
      </c>
      <c r="K24" s="81">
        <v>4</v>
      </c>
      <c r="L24" s="81">
        <v>7</v>
      </c>
      <c r="M24" s="81">
        <v>10</v>
      </c>
      <c r="N24" s="81">
        <v>6</v>
      </c>
      <c r="O24" s="81">
        <v>4</v>
      </c>
      <c r="P24" s="73">
        <v>4</v>
      </c>
      <c r="Q24" s="80">
        <v>3</v>
      </c>
      <c r="R24" s="81">
        <v>4</v>
      </c>
      <c r="S24" s="81">
        <v>7</v>
      </c>
      <c r="T24" s="81">
        <v>10</v>
      </c>
      <c r="U24" s="81">
        <v>8</v>
      </c>
      <c r="V24" s="81">
        <v>6</v>
      </c>
      <c r="W24" s="81">
        <v>11</v>
      </c>
      <c r="X24" s="81">
        <v>10</v>
      </c>
      <c r="Y24" s="81">
        <v>4</v>
      </c>
      <c r="Z24" s="73">
        <v>2</v>
      </c>
    </row>
    <row r="25" spans="1:26" ht="14.4" x14ac:dyDescent="0.3">
      <c r="A25" s="74" t="s">
        <v>140</v>
      </c>
      <c r="B25" s="75">
        <v>4742.10693359375</v>
      </c>
      <c r="C25" s="76">
        <v>2139.58740234375</v>
      </c>
      <c r="D25" s="77">
        <v>1</v>
      </c>
      <c r="E25" s="78">
        <v>1.0031416416168213</v>
      </c>
      <c r="F25" s="79">
        <v>0.11048018932342529</v>
      </c>
      <c r="G25" s="80">
        <v>0</v>
      </c>
      <c r="H25" s="81">
        <v>3</v>
      </c>
      <c r="I25" s="81">
        <v>10</v>
      </c>
      <c r="J25" s="81">
        <v>13</v>
      </c>
      <c r="K25" s="81">
        <v>4</v>
      </c>
      <c r="L25" s="81">
        <v>5</v>
      </c>
      <c r="M25" s="81">
        <v>5</v>
      </c>
      <c r="N25" s="81">
        <v>4</v>
      </c>
      <c r="O25" s="81">
        <v>3</v>
      </c>
      <c r="P25" s="73">
        <v>4</v>
      </c>
      <c r="Q25" s="80">
        <v>3</v>
      </c>
      <c r="R25" s="81">
        <v>0</v>
      </c>
      <c r="S25" s="81">
        <v>8</v>
      </c>
      <c r="T25" s="81">
        <v>7</v>
      </c>
      <c r="U25" s="81">
        <v>6</v>
      </c>
      <c r="V25" s="81">
        <v>6</v>
      </c>
      <c r="W25" s="81">
        <v>6</v>
      </c>
      <c r="X25" s="81">
        <v>9</v>
      </c>
      <c r="Y25" s="81">
        <v>3</v>
      </c>
      <c r="Z25" s="73">
        <v>1</v>
      </c>
    </row>
    <row r="26" spans="1:26" ht="14.4" x14ac:dyDescent="0.3">
      <c r="A26" s="74" t="s">
        <v>141</v>
      </c>
      <c r="B26" s="75">
        <v>5166.673828125</v>
      </c>
      <c r="C26" s="76">
        <v>1917.3826904296875</v>
      </c>
      <c r="D26" s="77">
        <v>1</v>
      </c>
      <c r="E26" s="78">
        <v>0.99674636125564575</v>
      </c>
      <c r="F26" s="79">
        <v>0.12938092648983002</v>
      </c>
      <c r="G26" s="80">
        <v>1</v>
      </c>
      <c r="H26" s="81">
        <v>3</v>
      </c>
      <c r="I26" s="81">
        <v>12</v>
      </c>
      <c r="J26" s="81">
        <v>10</v>
      </c>
      <c r="K26" s="81">
        <v>10</v>
      </c>
      <c r="L26" s="81">
        <v>4</v>
      </c>
      <c r="M26" s="81">
        <v>4</v>
      </c>
      <c r="N26" s="81">
        <v>5</v>
      </c>
      <c r="O26" s="81">
        <v>6</v>
      </c>
      <c r="P26" s="73">
        <v>3</v>
      </c>
      <c r="Q26" s="80">
        <v>3</v>
      </c>
      <c r="R26" s="81">
        <v>4</v>
      </c>
      <c r="S26" s="81">
        <v>9</v>
      </c>
      <c r="T26" s="81">
        <v>3</v>
      </c>
      <c r="U26" s="81">
        <v>4</v>
      </c>
      <c r="V26" s="81">
        <v>9</v>
      </c>
      <c r="W26" s="81">
        <v>8</v>
      </c>
      <c r="X26" s="81">
        <v>15</v>
      </c>
      <c r="Y26" s="81">
        <v>2</v>
      </c>
      <c r="Z26" s="73">
        <v>0</v>
      </c>
    </row>
    <row r="27" spans="1:26" ht="14.4" x14ac:dyDescent="0.3">
      <c r="A27" s="74" t="s">
        <v>142</v>
      </c>
      <c r="B27" s="75">
        <v>3701.7001953125</v>
      </c>
      <c r="C27" s="76">
        <v>1540.6986083984375</v>
      </c>
      <c r="D27" s="77">
        <v>1</v>
      </c>
      <c r="E27" s="78">
        <v>0.99022632837295532</v>
      </c>
      <c r="F27" s="79">
        <v>8.8733628392219543E-2</v>
      </c>
      <c r="G27" s="80">
        <v>0</v>
      </c>
      <c r="H27" s="81">
        <v>6</v>
      </c>
      <c r="I27" s="81">
        <v>13</v>
      </c>
      <c r="J27" s="81">
        <v>28</v>
      </c>
      <c r="K27" s="81">
        <v>18</v>
      </c>
      <c r="L27" s="81">
        <v>15</v>
      </c>
      <c r="M27" s="81">
        <v>7</v>
      </c>
      <c r="N27" s="81">
        <v>5</v>
      </c>
      <c r="O27" s="81">
        <v>6</v>
      </c>
      <c r="P27" s="73">
        <v>7</v>
      </c>
      <c r="Q27" s="80">
        <v>3</v>
      </c>
      <c r="R27" s="81">
        <v>5</v>
      </c>
      <c r="S27" s="81">
        <v>15</v>
      </c>
      <c r="T27" s="81">
        <v>14</v>
      </c>
      <c r="U27" s="81">
        <v>18</v>
      </c>
      <c r="V27" s="81">
        <v>12</v>
      </c>
      <c r="W27" s="81">
        <v>12</v>
      </c>
      <c r="X27" s="81">
        <v>14</v>
      </c>
      <c r="Y27" s="81">
        <v>10</v>
      </c>
      <c r="Z27" s="73">
        <v>2</v>
      </c>
    </row>
    <row r="28" spans="1:26" ht="14.4" x14ac:dyDescent="0.3">
      <c r="A28" s="74" t="s">
        <v>143</v>
      </c>
      <c r="B28" s="75">
        <v>3447.615966796875</v>
      </c>
      <c r="C28" s="76">
        <v>1093.78857421875</v>
      </c>
      <c r="D28" s="77">
        <v>1</v>
      </c>
      <c r="E28" s="78">
        <v>0.93370002508163452</v>
      </c>
      <c r="F28" s="79">
        <v>8.6522176861763E-2</v>
      </c>
      <c r="G28" s="80">
        <v>0</v>
      </c>
      <c r="H28" s="81">
        <v>4</v>
      </c>
      <c r="I28" s="81">
        <v>13</v>
      </c>
      <c r="J28" s="81">
        <v>9</v>
      </c>
      <c r="K28" s="81">
        <v>13</v>
      </c>
      <c r="L28" s="81">
        <v>11</v>
      </c>
      <c r="M28" s="81">
        <v>7</v>
      </c>
      <c r="N28" s="81">
        <v>6</v>
      </c>
      <c r="O28" s="81">
        <v>2</v>
      </c>
      <c r="P28" s="73">
        <v>3</v>
      </c>
      <c r="Q28" s="80">
        <v>2</v>
      </c>
      <c r="R28" s="81">
        <v>7</v>
      </c>
      <c r="S28" s="81">
        <v>6</v>
      </c>
      <c r="T28" s="81">
        <v>8</v>
      </c>
      <c r="U28" s="81">
        <v>12</v>
      </c>
      <c r="V28" s="81">
        <v>8</v>
      </c>
      <c r="W28" s="81">
        <v>13</v>
      </c>
      <c r="X28" s="81">
        <v>5</v>
      </c>
      <c r="Y28" s="81">
        <v>3</v>
      </c>
      <c r="Z28" s="73">
        <v>4</v>
      </c>
    </row>
    <row r="29" spans="1:26" ht="14.4" x14ac:dyDescent="0.3">
      <c r="A29" s="74" t="s">
        <v>144</v>
      </c>
      <c r="B29" s="75">
        <v>3493.443115234375</v>
      </c>
      <c r="C29" s="76">
        <v>2012.7763671875</v>
      </c>
      <c r="D29" s="77">
        <v>0.8678169846534729</v>
      </c>
      <c r="E29" s="78">
        <v>0.97209960222244263</v>
      </c>
      <c r="F29" s="79">
        <v>0.11246521770954132</v>
      </c>
      <c r="G29" s="80">
        <v>0</v>
      </c>
      <c r="H29" s="81">
        <v>1</v>
      </c>
      <c r="I29" s="81">
        <v>21</v>
      </c>
      <c r="J29" s="81">
        <v>32</v>
      </c>
      <c r="K29" s="81">
        <v>15</v>
      </c>
      <c r="L29" s="81">
        <v>25</v>
      </c>
      <c r="M29" s="81">
        <v>3</v>
      </c>
      <c r="N29" s="81">
        <v>9</v>
      </c>
      <c r="O29" s="81">
        <v>3</v>
      </c>
      <c r="P29" s="73">
        <v>5</v>
      </c>
      <c r="Q29" s="80">
        <v>6</v>
      </c>
      <c r="R29" s="81">
        <v>9</v>
      </c>
      <c r="S29" s="81">
        <v>17</v>
      </c>
      <c r="T29" s="81">
        <v>6</v>
      </c>
      <c r="U29" s="81">
        <v>16</v>
      </c>
      <c r="V29" s="81">
        <v>18</v>
      </c>
      <c r="W29" s="81">
        <v>13</v>
      </c>
      <c r="X29" s="81">
        <v>22</v>
      </c>
      <c r="Y29" s="81">
        <v>11</v>
      </c>
      <c r="Z29" s="73">
        <v>1</v>
      </c>
    </row>
    <row r="30" spans="1:26" ht="14.4" x14ac:dyDescent="0.3">
      <c r="A30" s="74" t="s">
        <v>145</v>
      </c>
      <c r="B30" s="75">
        <v>3323.87109375</v>
      </c>
      <c r="C30" s="76">
        <v>1268.516357421875</v>
      </c>
      <c r="D30" s="77">
        <v>1</v>
      </c>
      <c r="E30" s="78">
        <v>0.95549553632736206</v>
      </c>
      <c r="F30" s="79">
        <v>0.12006381154060364</v>
      </c>
      <c r="G30" s="80">
        <v>0</v>
      </c>
      <c r="H30" s="81">
        <v>5</v>
      </c>
      <c r="I30" s="81">
        <v>19</v>
      </c>
      <c r="J30" s="81">
        <v>22</v>
      </c>
      <c r="K30" s="81">
        <v>8</v>
      </c>
      <c r="L30" s="81">
        <v>13</v>
      </c>
      <c r="M30" s="81">
        <v>16</v>
      </c>
      <c r="N30" s="81">
        <v>2</v>
      </c>
      <c r="O30" s="81">
        <v>6</v>
      </c>
      <c r="P30" s="73">
        <v>6</v>
      </c>
      <c r="Q30" s="80">
        <v>3</v>
      </c>
      <c r="R30" s="81">
        <v>6</v>
      </c>
      <c r="S30" s="81">
        <v>16</v>
      </c>
      <c r="T30" s="81">
        <v>13</v>
      </c>
      <c r="U30" s="81">
        <v>8</v>
      </c>
      <c r="V30" s="81">
        <v>14</v>
      </c>
      <c r="W30" s="81">
        <v>14</v>
      </c>
      <c r="X30" s="81">
        <v>14</v>
      </c>
      <c r="Y30" s="81">
        <v>8</v>
      </c>
      <c r="Z30" s="73">
        <v>2</v>
      </c>
    </row>
    <row r="31" spans="1:26" ht="14.4" x14ac:dyDescent="0.3">
      <c r="A31" s="74" t="s">
        <v>146</v>
      </c>
      <c r="B31" s="75">
        <v>2941.4912109375</v>
      </c>
      <c r="C31" s="76">
        <v>938.1207275390625</v>
      </c>
      <c r="D31" s="77">
        <v>1</v>
      </c>
      <c r="E31" s="78">
        <v>0.94518780708312988</v>
      </c>
      <c r="F31" s="79">
        <v>0.13621169328689575</v>
      </c>
      <c r="G31" s="80">
        <v>0</v>
      </c>
      <c r="H31" s="81">
        <v>4</v>
      </c>
      <c r="I31" s="81">
        <v>6</v>
      </c>
      <c r="J31" s="81">
        <v>10</v>
      </c>
      <c r="K31" s="81">
        <v>4</v>
      </c>
      <c r="L31" s="81">
        <v>9</v>
      </c>
      <c r="M31" s="81">
        <v>1</v>
      </c>
      <c r="N31" s="81">
        <v>6</v>
      </c>
      <c r="O31" s="81">
        <v>2</v>
      </c>
      <c r="P31" s="73">
        <v>3</v>
      </c>
      <c r="Q31" s="80">
        <v>3</v>
      </c>
      <c r="R31" s="81">
        <v>1</v>
      </c>
      <c r="S31" s="81">
        <v>4</v>
      </c>
      <c r="T31" s="81">
        <v>9</v>
      </c>
      <c r="U31" s="81">
        <v>6</v>
      </c>
      <c r="V31" s="81">
        <v>5</v>
      </c>
      <c r="W31" s="81">
        <v>4</v>
      </c>
      <c r="X31" s="81">
        <v>9</v>
      </c>
      <c r="Y31" s="81">
        <v>3</v>
      </c>
      <c r="Z31" s="73">
        <v>1</v>
      </c>
    </row>
    <row r="32" spans="1:26" ht="14.4" x14ac:dyDescent="0.3">
      <c r="A32" s="74" t="s">
        <v>147</v>
      </c>
      <c r="B32" s="75">
        <v>4434.6923828125</v>
      </c>
      <c r="C32" s="76">
        <v>1976.8785400390625</v>
      </c>
      <c r="D32" s="77">
        <v>1</v>
      </c>
      <c r="E32" s="78">
        <v>1.0390592813491821</v>
      </c>
      <c r="F32" s="79">
        <v>0.1136503666639328</v>
      </c>
      <c r="G32" s="80">
        <v>0</v>
      </c>
      <c r="H32" s="81">
        <v>1</v>
      </c>
      <c r="I32" s="81">
        <v>13</v>
      </c>
      <c r="J32" s="81">
        <v>16</v>
      </c>
      <c r="K32" s="81">
        <v>9</v>
      </c>
      <c r="L32" s="81">
        <v>10</v>
      </c>
      <c r="M32" s="81">
        <v>4</v>
      </c>
      <c r="N32" s="81">
        <v>5</v>
      </c>
      <c r="O32" s="81">
        <v>3</v>
      </c>
      <c r="P32" s="73">
        <v>4</v>
      </c>
      <c r="Q32" s="80">
        <v>4</v>
      </c>
      <c r="R32" s="81">
        <v>3</v>
      </c>
      <c r="S32" s="81">
        <v>4</v>
      </c>
      <c r="T32" s="81">
        <v>7</v>
      </c>
      <c r="U32" s="81">
        <v>5</v>
      </c>
      <c r="V32" s="81">
        <v>8</v>
      </c>
      <c r="W32" s="81">
        <v>21</v>
      </c>
      <c r="X32" s="81">
        <v>9</v>
      </c>
      <c r="Y32" s="81">
        <v>3</v>
      </c>
      <c r="Z32" s="73">
        <v>0</v>
      </c>
    </row>
    <row r="33" spans="1:26" ht="14.4" x14ac:dyDescent="0.3">
      <c r="A33" s="74" t="s">
        <v>148</v>
      </c>
      <c r="B33" s="75">
        <v>3523.48291015625</v>
      </c>
      <c r="C33" s="76">
        <v>1549.99951171875</v>
      </c>
      <c r="D33" s="77">
        <v>1</v>
      </c>
      <c r="E33" s="78">
        <v>0.90471625328063965</v>
      </c>
      <c r="F33" s="79">
        <v>0.19103796780109406</v>
      </c>
      <c r="G33" s="80">
        <v>0</v>
      </c>
      <c r="H33" s="81">
        <v>3</v>
      </c>
      <c r="I33" s="81">
        <v>5</v>
      </c>
      <c r="J33" s="81">
        <v>6</v>
      </c>
      <c r="K33" s="81">
        <v>4</v>
      </c>
      <c r="L33" s="81">
        <v>3</v>
      </c>
      <c r="M33" s="81">
        <v>2</v>
      </c>
      <c r="N33" s="81">
        <v>5</v>
      </c>
      <c r="O33" s="81">
        <v>1</v>
      </c>
      <c r="P33" s="73">
        <v>2</v>
      </c>
      <c r="Q33" s="80">
        <v>2</v>
      </c>
      <c r="R33" s="81">
        <v>1</v>
      </c>
      <c r="S33" s="81">
        <v>2</v>
      </c>
      <c r="T33" s="81">
        <v>1</v>
      </c>
      <c r="U33" s="81">
        <v>4</v>
      </c>
      <c r="V33" s="81">
        <v>2</v>
      </c>
      <c r="W33" s="81">
        <v>6</v>
      </c>
      <c r="X33" s="81">
        <v>4</v>
      </c>
      <c r="Y33" s="81">
        <v>1</v>
      </c>
      <c r="Z33" s="73">
        <v>0</v>
      </c>
    </row>
    <row r="34" spans="1:26" ht="14.4" x14ac:dyDescent="0.3">
      <c r="A34" s="74" t="s">
        <v>149</v>
      </c>
      <c r="B34" s="75">
        <v>3394.2685546875</v>
      </c>
      <c r="C34" s="76">
        <v>1132.85400390625</v>
      </c>
      <c r="D34" s="77">
        <v>1</v>
      </c>
      <c r="E34" s="78">
        <v>0.98568594455718994</v>
      </c>
      <c r="F34" s="79">
        <v>0.11050393432378769</v>
      </c>
      <c r="G34" s="80">
        <v>1</v>
      </c>
      <c r="H34" s="81">
        <v>5</v>
      </c>
      <c r="I34" s="81">
        <v>11</v>
      </c>
      <c r="J34" s="81">
        <v>15</v>
      </c>
      <c r="K34" s="81">
        <v>9</v>
      </c>
      <c r="L34" s="81">
        <v>9</v>
      </c>
      <c r="M34" s="81">
        <v>7</v>
      </c>
      <c r="N34" s="81">
        <v>9</v>
      </c>
      <c r="O34" s="81">
        <v>5</v>
      </c>
      <c r="P34" s="73">
        <v>3</v>
      </c>
      <c r="Q34" s="80">
        <v>2</v>
      </c>
      <c r="R34" s="81">
        <v>7</v>
      </c>
      <c r="S34" s="81">
        <v>9</v>
      </c>
      <c r="T34" s="81">
        <v>8</v>
      </c>
      <c r="U34" s="81">
        <v>7</v>
      </c>
      <c r="V34" s="81">
        <v>10</v>
      </c>
      <c r="W34" s="81">
        <v>13</v>
      </c>
      <c r="X34" s="81">
        <v>12</v>
      </c>
      <c r="Y34" s="81">
        <v>5</v>
      </c>
      <c r="Z34" s="73">
        <v>2</v>
      </c>
    </row>
    <row r="35" spans="1:26" ht="14.4" x14ac:dyDescent="0.3">
      <c r="A35" s="74" t="s">
        <v>150</v>
      </c>
      <c r="B35" s="75">
        <v>2804.117431640625</v>
      </c>
      <c r="C35" s="76">
        <v>944.376220703125</v>
      </c>
      <c r="D35" s="77">
        <v>1</v>
      </c>
      <c r="E35" s="78">
        <v>0.9606664776802063</v>
      </c>
      <c r="F35" s="79">
        <v>0.10677435994148254</v>
      </c>
      <c r="G35" s="80">
        <v>0</v>
      </c>
      <c r="H35" s="81">
        <v>7</v>
      </c>
      <c r="I35" s="81">
        <v>14</v>
      </c>
      <c r="J35" s="81">
        <v>22</v>
      </c>
      <c r="K35" s="81">
        <v>10</v>
      </c>
      <c r="L35" s="81">
        <v>22</v>
      </c>
      <c r="M35" s="81">
        <v>7</v>
      </c>
      <c r="N35" s="81">
        <v>12</v>
      </c>
      <c r="O35" s="81">
        <v>1</v>
      </c>
      <c r="P35" s="73">
        <v>5</v>
      </c>
      <c r="Q35" s="80">
        <v>5</v>
      </c>
      <c r="R35" s="81">
        <v>6</v>
      </c>
      <c r="S35" s="81">
        <v>9</v>
      </c>
      <c r="T35" s="81">
        <v>17</v>
      </c>
      <c r="U35" s="81">
        <v>12</v>
      </c>
      <c r="V35" s="81">
        <v>4</v>
      </c>
      <c r="W35" s="81">
        <v>15</v>
      </c>
      <c r="X35" s="81">
        <v>19</v>
      </c>
      <c r="Y35" s="81">
        <v>8</v>
      </c>
      <c r="Z35" s="73">
        <v>2</v>
      </c>
    </row>
    <row r="36" spans="1:26" ht="14.4" x14ac:dyDescent="0.3">
      <c r="A36" s="74" t="s">
        <v>151</v>
      </c>
      <c r="B36" s="75">
        <v>2921.853515625</v>
      </c>
      <c r="C36" s="76">
        <v>1163.778564453125</v>
      </c>
      <c r="D36" s="77">
        <v>1</v>
      </c>
      <c r="E36" s="78">
        <v>1.0166789293289185</v>
      </c>
      <c r="F36" s="79">
        <v>0.11318858712911606</v>
      </c>
      <c r="G36" s="80">
        <v>0</v>
      </c>
      <c r="H36" s="81">
        <v>3</v>
      </c>
      <c r="I36" s="81">
        <v>17</v>
      </c>
      <c r="J36" s="81">
        <v>14</v>
      </c>
      <c r="K36" s="81">
        <v>21</v>
      </c>
      <c r="L36" s="81">
        <v>7</v>
      </c>
      <c r="M36" s="81">
        <v>8</v>
      </c>
      <c r="N36" s="81">
        <v>7</v>
      </c>
      <c r="O36" s="81">
        <v>5</v>
      </c>
      <c r="P36" s="73">
        <v>4</v>
      </c>
      <c r="Q36" s="80">
        <v>3</v>
      </c>
      <c r="R36" s="81">
        <v>7</v>
      </c>
      <c r="S36" s="81">
        <v>11</v>
      </c>
      <c r="T36" s="81">
        <v>15</v>
      </c>
      <c r="U36" s="81">
        <v>9</v>
      </c>
      <c r="V36" s="81">
        <v>4</v>
      </c>
      <c r="W36" s="81">
        <v>15</v>
      </c>
      <c r="X36" s="81">
        <v>16</v>
      </c>
      <c r="Y36" s="81">
        <v>7</v>
      </c>
      <c r="Z36" s="73">
        <v>2</v>
      </c>
    </row>
    <row r="37" spans="1:26" ht="14.4" x14ac:dyDescent="0.3">
      <c r="A37" s="74" t="s">
        <v>175</v>
      </c>
      <c r="B37" s="75">
        <v>2764.18408203125</v>
      </c>
      <c r="C37" s="76">
        <v>814.44378662109375</v>
      </c>
      <c r="D37" s="77">
        <v>1</v>
      </c>
      <c r="E37" s="78">
        <v>0.92331629991531372</v>
      </c>
      <c r="F37" s="79">
        <v>0.10100111365318298</v>
      </c>
      <c r="G37" s="80">
        <v>0</v>
      </c>
      <c r="H37" s="81">
        <v>6</v>
      </c>
      <c r="I37" s="81">
        <v>12</v>
      </c>
      <c r="J37" s="81">
        <v>9</v>
      </c>
      <c r="K37" s="81">
        <v>8</v>
      </c>
      <c r="L37" s="81">
        <v>14</v>
      </c>
      <c r="M37" s="81">
        <v>5</v>
      </c>
      <c r="N37" s="81">
        <v>3</v>
      </c>
      <c r="O37" s="81">
        <v>7</v>
      </c>
      <c r="P37" s="73">
        <v>3</v>
      </c>
      <c r="Q37" s="80">
        <v>5</v>
      </c>
      <c r="R37" s="81">
        <v>3</v>
      </c>
      <c r="S37" s="81">
        <v>5</v>
      </c>
      <c r="T37" s="81">
        <v>7</v>
      </c>
      <c r="U37" s="81">
        <v>8</v>
      </c>
      <c r="V37" s="81">
        <v>10</v>
      </c>
      <c r="W37" s="81">
        <v>10</v>
      </c>
      <c r="X37" s="81">
        <v>10</v>
      </c>
      <c r="Y37" s="81">
        <v>4</v>
      </c>
      <c r="Z37" s="73">
        <v>2</v>
      </c>
    </row>
    <row r="38" spans="1:26" ht="14.4" x14ac:dyDescent="0.3">
      <c r="A38" s="74" t="s">
        <v>152</v>
      </c>
      <c r="B38" s="75">
        <v>3627.91259765625</v>
      </c>
      <c r="C38" s="76">
        <v>1538.064453125</v>
      </c>
      <c r="D38" s="77">
        <v>1</v>
      </c>
      <c r="E38" s="78">
        <v>1.1273916959762573</v>
      </c>
      <c r="F38" s="79">
        <v>4.2494207620620728E-2</v>
      </c>
      <c r="G38" s="80">
        <v>0</v>
      </c>
      <c r="H38" s="81">
        <v>1</v>
      </c>
      <c r="I38" s="81">
        <v>3</v>
      </c>
      <c r="J38" s="81">
        <v>7</v>
      </c>
      <c r="K38" s="81">
        <v>2</v>
      </c>
      <c r="L38" s="81">
        <v>0</v>
      </c>
      <c r="M38" s="81">
        <v>2</v>
      </c>
      <c r="N38" s="81">
        <v>3</v>
      </c>
      <c r="O38" s="81">
        <v>1</v>
      </c>
      <c r="P38" s="73">
        <v>1</v>
      </c>
      <c r="Q38" s="80">
        <v>2</v>
      </c>
      <c r="R38" s="81">
        <v>1</v>
      </c>
      <c r="S38" s="81">
        <v>0</v>
      </c>
      <c r="T38" s="81">
        <v>2</v>
      </c>
      <c r="U38" s="81">
        <v>2</v>
      </c>
      <c r="V38" s="81">
        <v>3</v>
      </c>
      <c r="W38" s="81">
        <v>5</v>
      </c>
      <c r="X38" s="81">
        <v>3</v>
      </c>
      <c r="Y38" s="81">
        <v>1</v>
      </c>
      <c r="Z38" s="73">
        <v>0</v>
      </c>
    </row>
    <row r="39" spans="1:26" ht="14.4" x14ac:dyDescent="0.3">
      <c r="A39" s="74" t="s">
        <v>153</v>
      </c>
      <c r="B39" s="75">
        <v>3016.09521484375</v>
      </c>
      <c r="C39" s="76">
        <v>914.22601318359375</v>
      </c>
      <c r="D39" s="77">
        <v>1</v>
      </c>
      <c r="E39" s="78">
        <v>1.0975426435470581</v>
      </c>
      <c r="F39" s="79">
        <v>6.8062856793403625E-2</v>
      </c>
      <c r="G39" s="80">
        <v>0</v>
      </c>
      <c r="H39" s="81">
        <v>0</v>
      </c>
      <c r="I39" s="81">
        <v>4</v>
      </c>
      <c r="J39" s="81">
        <v>1</v>
      </c>
      <c r="K39" s="81">
        <v>2</v>
      </c>
      <c r="L39" s="81">
        <v>4</v>
      </c>
      <c r="M39" s="81">
        <v>1</v>
      </c>
      <c r="N39" s="81">
        <v>0</v>
      </c>
      <c r="O39" s="81">
        <v>1</v>
      </c>
      <c r="P39" s="73">
        <v>1</v>
      </c>
      <c r="Q39" s="80">
        <v>1</v>
      </c>
      <c r="R39" s="81">
        <v>0</v>
      </c>
      <c r="S39" s="81">
        <v>2</v>
      </c>
      <c r="T39" s="81">
        <v>1</v>
      </c>
      <c r="U39" s="81">
        <v>2</v>
      </c>
      <c r="V39" s="81">
        <v>0</v>
      </c>
      <c r="W39" s="81">
        <v>4</v>
      </c>
      <c r="X39" s="81">
        <v>2</v>
      </c>
      <c r="Y39" s="81">
        <v>1</v>
      </c>
      <c r="Z39" s="73">
        <v>0</v>
      </c>
    </row>
    <row r="40" spans="1:26" ht="14.4" x14ac:dyDescent="0.3">
      <c r="A40" s="74" t="s">
        <v>154</v>
      </c>
      <c r="B40" s="75">
        <v>2835.388916015625</v>
      </c>
      <c r="C40" s="76">
        <v>914.35052490234375</v>
      </c>
      <c r="D40" s="77">
        <v>1</v>
      </c>
      <c r="E40" s="78">
        <v>1.0547715425491333</v>
      </c>
      <c r="F40" s="79">
        <v>8.8459543883800507E-2</v>
      </c>
      <c r="G40" s="80">
        <v>1</v>
      </c>
      <c r="H40" s="81">
        <v>6</v>
      </c>
      <c r="I40" s="81">
        <v>10</v>
      </c>
      <c r="J40" s="81">
        <v>19</v>
      </c>
      <c r="K40" s="81">
        <v>13</v>
      </c>
      <c r="L40" s="81">
        <v>11</v>
      </c>
      <c r="M40" s="81">
        <v>15</v>
      </c>
      <c r="N40" s="81">
        <v>7</v>
      </c>
      <c r="O40" s="81">
        <v>3</v>
      </c>
      <c r="P40" s="73">
        <v>3</v>
      </c>
      <c r="Q40" s="80">
        <v>3</v>
      </c>
      <c r="R40" s="81">
        <v>12</v>
      </c>
      <c r="S40" s="81">
        <v>6</v>
      </c>
      <c r="T40" s="81">
        <v>8</v>
      </c>
      <c r="U40" s="81">
        <v>3</v>
      </c>
      <c r="V40" s="81">
        <v>13</v>
      </c>
      <c r="W40" s="81">
        <v>25</v>
      </c>
      <c r="X40" s="81">
        <v>16</v>
      </c>
      <c r="Y40" s="81">
        <v>4</v>
      </c>
      <c r="Z40" s="73">
        <v>1</v>
      </c>
    </row>
    <row r="41" spans="1:26" ht="14.4" x14ac:dyDescent="0.3">
      <c r="A41" s="74" t="s">
        <v>155</v>
      </c>
      <c r="B41" s="75">
        <v>3509.531494140625</v>
      </c>
      <c r="C41" s="76">
        <v>1042.149658203125</v>
      </c>
      <c r="D41" s="77">
        <v>1</v>
      </c>
      <c r="E41" s="78">
        <v>1.1019009351730347</v>
      </c>
      <c r="F41" s="79">
        <v>6.4664110541343689E-2</v>
      </c>
      <c r="G41" s="80">
        <v>0</v>
      </c>
      <c r="H41" s="81">
        <v>2</v>
      </c>
      <c r="I41" s="81">
        <v>3</v>
      </c>
      <c r="J41" s="81">
        <v>2</v>
      </c>
      <c r="K41" s="81">
        <v>3</v>
      </c>
      <c r="L41" s="81">
        <v>2</v>
      </c>
      <c r="M41" s="81">
        <v>3</v>
      </c>
      <c r="N41" s="81">
        <v>0</v>
      </c>
      <c r="O41" s="81">
        <v>2</v>
      </c>
      <c r="P41" s="73">
        <v>1</v>
      </c>
      <c r="Q41" s="80">
        <v>1</v>
      </c>
      <c r="R41" s="81">
        <v>0</v>
      </c>
      <c r="S41" s="81">
        <v>3</v>
      </c>
      <c r="T41" s="81">
        <v>1</v>
      </c>
      <c r="U41" s="81">
        <v>2</v>
      </c>
      <c r="V41" s="81">
        <v>2</v>
      </c>
      <c r="W41" s="81">
        <v>6</v>
      </c>
      <c r="X41" s="81">
        <v>4</v>
      </c>
      <c r="Y41" s="81">
        <v>0</v>
      </c>
      <c r="Z41" s="73">
        <v>0</v>
      </c>
    </row>
    <row r="42" spans="1:26" ht="14.4" x14ac:dyDescent="0.3">
      <c r="A42" s="74" t="s">
        <v>156</v>
      </c>
      <c r="B42" s="75">
        <v>2955.603271484375</v>
      </c>
      <c r="C42" s="76">
        <v>1131.875</v>
      </c>
      <c r="D42" s="77">
        <v>1</v>
      </c>
      <c r="E42" s="78">
        <v>1.0446676015853882</v>
      </c>
      <c r="F42" s="79">
        <v>8.6088038980960846E-2</v>
      </c>
      <c r="G42" s="80">
        <v>0</v>
      </c>
      <c r="H42" s="81">
        <v>3</v>
      </c>
      <c r="I42" s="81">
        <v>13</v>
      </c>
      <c r="J42" s="81">
        <v>13</v>
      </c>
      <c r="K42" s="81">
        <v>22</v>
      </c>
      <c r="L42" s="81">
        <v>7</v>
      </c>
      <c r="M42" s="81">
        <v>8</v>
      </c>
      <c r="N42" s="81">
        <v>7</v>
      </c>
      <c r="O42" s="81">
        <v>2</v>
      </c>
      <c r="P42" s="73">
        <v>3</v>
      </c>
      <c r="Q42" s="80">
        <v>4</v>
      </c>
      <c r="R42" s="81">
        <v>5</v>
      </c>
      <c r="S42" s="81">
        <v>3</v>
      </c>
      <c r="T42" s="81">
        <v>8</v>
      </c>
      <c r="U42" s="81">
        <v>9</v>
      </c>
      <c r="V42" s="81">
        <v>13</v>
      </c>
      <c r="W42" s="81">
        <v>16</v>
      </c>
      <c r="X42" s="81">
        <v>11</v>
      </c>
      <c r="Y42" s="81">
        <v>5</v>
      </c>
      <c r="Z42" s="73">
        <v>0</v>
      </c>
    </row>
    <row r="43" spans="1:26" ht="14.4" x14ac:dyDescent="0.3">
      <c r="A43" s="74" t="s">
        <v>157</v>
      </c>
      <c r="B43" s="75">
        <v>3252.978759765625</v>
      </c>
      <c r="C43" s="76">
        <v>995.5076904296875</v>
      </c>
      <c r="D43" s="77">
        <v>1</v>
      </c>
      <c r="E43" s="78">
        <v>0.99289971590042114</v>
      </c>
      <c r="F43" s="79">
        <v>0.10170693695545197</v>
      </c>
      <c r="G43" s="80">
        <v>0</v>
      </c>
      <c r="H43" s="81">
        <v>1</v>
      </c>
      <c r="I43" s="81">
        <v>17</v>
      </c>
      <c r="J43" s="81">
        <v>17</v>
      </c>
      <c r="K43" s="81">
        <v>8</v>
      </c>
      <c r="L43" s="81">
        <v>8</v>
      </c>
      <c r="M43" s="81">
        <v>9</v>
      </c>
      <c r="N43" s="81">
        <v>4</v>
      </c>
      <c r="O43" s="81">
        <v>2</v>
      </c>
      <c r="P43" s="73">
        <v>5</v>
      </c>
      <c r="Q43" s="80">
        <v>3</v>
      </c>
      <c r="R43" s="81">
        <v>4</v>
      </c>
      <c r="S43" s="81">
        <v>10</v>
      </c>
      <c r="T43" s="81">
        <v>5</v>
      </c>
      <c r="U43" s="81">
        <v>9</v>
      </c>
      <c r="V43" s="81">
        <v>9</v>
      </c>
      <c r="W43" s="81">
        <v>13</v>
      </c>
      <c r="X43" s="81">
        <v>5</v>
      </c>
      <c r="Y43" s="81">
        <v>4</v>
      </c>
      <c r="Z43" s="73">
        <v>3</v>
      </c>
    </row>
    <row r="44" spans="1:26" ht="14.4" x14ac:dyDescent="0.3">
      <c r="A44" s="74" t="s">
        <v>158</v>
      </c>
      <c r="B44" s="75">
        <v>3427.678955078125</v>
      </c>
      <c r="C44" s="76">
        <v>1241.6845703125</v>
      </c>
      <c r="D44" s="77">
        <v>1</v>
      </c>
      <c r="E44" s="78">
        <v>1.0463107824325562</v>
      </c>
      <c r="F44" s="79">
        <v>6.8410933017730713E-2</v>
      </c>
      <c r="G44" s="80">
        <v>0</v>
      </c>
      <c r="H44" s="81">
        <v>3</v>
      </c>
      <c r="I44" s="81">
        <v>8</v>
      </c>
      <c r="J44" s="81">
        <v>16</v>
      </c>
      <c r="K44" s="81">
        <v>13</v>
      </c>
      <c r="L44" s="81">
        <v>5</v>
      </c>
      <c r="M44" s="81">
        <v>6</v>
      </c>
      <c r="N44" s="81">
        <v>5</v>
      </c>
      <c r="O44" s="81">
        <v>3</v>
      </c>
      <c r="P44" s="73">
        <v>3</v>
      </c>
      <c r="Q44" s="80">
        <v>4</v>
      </c>
      <c r="R44" s="81">
        <v>2</v>
      </c>
      <c r="S44" s="81">
        <v>7</v>
      </c>
      <c r="T44" s="81">
        <v>9</v>
      </c>
      <c r="U44" s="81">
        <v>1</v>
      </c>
      <c r="V44" s="81">
        <v>9</v>
      </c>
      <c r="W44" s="81">
        <v>12</v>
      </c>
      <c r="X44" s="81">
        <v>11</v>
      </c>
      <c r="Y44" s="81">
        <v>1</v>
      </c>
      <c r="Z44" s="73">
        <v>2</v>
      </c>
    </row>
    <row r="45" spans="1:26" ht="14.4" x14ac:dyDescent="0.3">
      <c r="A45" s="74" t="s">
        <v>159</v>
      </c>
      <c r="B45" s="75">
        <v>2895.1748046875</v>
      </c>
      <c r="C45" s="76">
        <v>881.7269287109375</v>
      </c>
      <c r="D45" s="77">
        <v>1</v>
      </c>
      <c r="E45" s="78">
        <v>1.0628974437713623</v>
      </c>
      <c r="F45" s="79">
        <v>7.2451792657375336E-2</v>
      </c>
      <c r="G45" s="80">
        <v>1</v>
      </c>
      <c r="H45" s="81">
        <v>7</v>
      </c>
      <c r="I45" s="81">
        <v>19</v>
      </c>
      <c r="J45" s="81">
        <v>19</v>
      </c>
      <c r="K45" s="81">
        <v>9</v>
      </c>
      <c r="L45" s="81">
        <v>16</v>
      </c>
      <c r="M45" s="81">
        <v>12</v>
      </c>
      <c r="N45" s="81">
        <v>7</v>
      </c>
      <c r="O45" s="81">
        <v>9</v>
      </c>
      <c r="P45" s="73">
        <v>4</v>
      </c>
      <c r="Q45" s="80">
        <v>5</v>
      </c>
      <c r="R45" s="81">
        <v>7</v>
      </c>
      <c r="S45" s="81">
        <v>11</v>
      </c>
      <c r="T45" s="81">
        <v>9</v>
      </c>
      <c r="U45" s="81">
        <v>14</v>
      </c>
      <c r="V45" s="81">
        <v>12</v>
      </c>
      <c r="W45" s="81">
        <v>19</v>
      </c>
      <c r="X45" s="81">
        <v>20</v>
      </c>
      <c r="Y45" s="81">
        <v>3</v>
      </c>
      <c r="Z45" s="73">
        <v>2</v>
      </c>
    </row>
    <row r="46" spans="1:26" ht="14.4" x14ac:dyDescent="0.3">
      <c r="A46" s="74" t="s">
        <v>160</v>
      </c>
      <c r="B46" s="75">
        <v>3193.2109375</v>
      </c>
      <c r="C46" s="76">
        <v>1119.9888916015625</v>
      </c>
      <c r="D46" s="77">
        <v>1</v>
      </c>
      <c r="E46" s="78">
        <v>1.0080853700637817</v>
      </c>
      <c r="F46" s="79">
        <v>0.11849129199981689</v>
      </c>
      <c r="G46" s="80">
        <v>0</v>
      </c>
      <c r="H46" s="81">
        <v>8</v>
      </c>
      <c r="I46" s="81">
        <v>13</v>
      </c>
      <c r="J46" s="81">
        <v>17</v>
      </c>
      <c r="K46" s="81">
        <v>6</v>
      </c>
      <c r="L46" s="81">
        <v>12</v>
      </c>
      <c r="M46" s="81">
        <v>11</v>
      </c>
      <c r="N46" s="81">
        <v>11</v>
      </c>
      <c r="O46" s="81">
        <v>2</v>
      </c>
      <c r="P46" s="73">
        <v>5</v>
      </c>
      <c r="Q46" s="80">
        <v>3</v>
      </c>
      <c r="R46" s="81">
        <v>8</v>
      </c>
      <c r="S46" s="81">
        <v>12</v>
      </c>
      <c r="T46" s="81">
        <v>5</v>
      </c>
      <c r="U46" s="81">
        <v>12</v>
      </c>
      <c r="V46" s="81">
        <v>9</v>
      </c>
      <c r="W46" s="81">
        <v>18</v>
      </c>
      <c r="X46" s="81">
        <v>6</v>
      </c>
      <c r="Y46" s="81">
        <v>9</v>
      </c>
      <c r="Z46" s="73">
        <v>2</v>
      </c>
    </row>
    <row r="47" spans="1:26" ht="14.4" x14ac:dyDescent="0.3">
      <c r="A47" s="74" t="s">
        <v>161</v>
      </c>
      <c r="B47" s="75">
        <v>3141.082275390625</v>
      </c>
      <c r="C47" s="76">
        <v>1052.0491943359375</v>
      </c>
      <c r="D47" s="77">
        <v>1</v>
      </c>
      <c r="E47" s="78">
        <v>1.0539232492446899</v>
      </c>
      <c r="F47" s="79">
        <v>8.3788052201271057E-2</v>
      </c>
      <c r="G47" s="80">
        <v>0</v>
      </c>
      <c r="H47" s="81">
        <v>3</v>
      </c>
      <c r="I47" s="81">
        <v>10</v>
      </c>
      <c r="J47" s="81">
        <v>15</v>
      </c>
      <c r="K47" s="81">
        <v>5</v>
      </c>
      <c r="L47" s="81">
        <v>9</v>
      </c>
      <c r="M47" s="81">
        <v>8</v>
      </c>
      <c r="N47" s="81">
        <v>4</v>
      </c>
      <c r="O47" s="81">
        <v>2</v>
      </c>
      <c r="P47" s="73">
        <v>3</v>
      </c>
      <c r="Q47" s="80">
        <v>4</v>
      </c>
      <c r="R47" s="81">
        <v>3</v>
      </c>
      <c r="S47" s="81">
        <v>5</v>
      </c>
      <c r="T47" s="81">
        <v>8</v>
      </c>
      <c r="U47" s="81">
        <v>4</v>
      </c>
      <c r="V47" s="81">
        <v>10</v>
      </c>
      <c r="W47" s="81">
        <v>6</v>
      </c>
      <c r="X47" s="81">
        <v>10</v>
      </c>
      <c r="Y47" s="81">
        <v>5</v>
      </c>
      <c r="Z47" s="73">
        <v>0</v>
      </c>
    </row>
    <row r="48" spans="1:26" ht="14.4" x14ac:dyDescent="0.3">
      <c r="A48" s="74" t="s">
        <v>162</v>
      </c>
      <c r="B48" s="75">
        <v>3552.216552734375</v>
      </c>
      <c r="C48" s="76">
        <v>1154.5863037109375</v>
      </c>
      <c r="D48" s="77">
        <v>1</v>
      </c>
      <c r="E48" s="78">
        <v>1.0130447149276733</v>
      </c>
      <c r="F48" s="79">
        <v>0.13286630809307098</v>
      </c>
      <c r="G48" s="80">
        <v>0</v>
      </c>
      <c r="H48" s="81">
        <v>4</v>
      </c>
      <c r="I48" s="81">
        <v>14</v>
      </c>
      <c r="J48" s="81">
        <v>9</v>
      </c>
      <c r="K48" s="81">
        <v>6</v>
      </c>
      <c r="L48" s="81">
        <v>10</v>
      </c>
      <c r="M48" s="81">
        <v>8</v>
      </c>
      <c r="N48" s="81">
        <v>8</v>
      </c>
      <c r="O48" s="81">
        <v>3</v>
      </c>
      <c r="P48" s="73">
        <v>3</v>
      </c>
      <c r="Q48" s="80">
        <v>1</v>
      </c>
      <c r="R48" s="81">
        <v>6</v>
      </c>
      <c r="S48" s="81">
        <v>12</v>
      </c>
      <c r="T48" s="81">
        <v>4</v>
      </c>
      <c r="U48" s="81">
        <v>9</v>
      </c>
      <c r="V48" s="81">
        <v>6</v>
      </c>
      <c r="W48" s="81">
        <v>12</v>
      </c>
      <c r="X48" s="81">
        <v>9</v>
      </c>
      <c r="Y48" s="81">
        <v>3</v>
      </c>
      <c r="Z48" s="73">
        <v>3</v>
      </c>
    </row>
    <row r="49" spans="1:26" ht="14.4" x14ac:dyDescent="0.3">
      <c r="A49" s="74" t="s">
        <v>163</v>
      </c>
      <c r="B49" s="75">
        <v>3460.3388671875</v>
      </c>
      <c r="C49" s="76">
        <v>1044.80078125</v>
      </c>
      <c r="D49" s="77">
        <v>1</v>
      </c>
      <c r="E49" s="78">
        <v>0.91512829065322876</v>
      </c>
      <c r="F49" s="79">
        <v>0.10179685056209564</v>
      </c>
      <c r="G49" s="80">
        <v>0</v>
      </c>
      <c r="H49" s="81">
        <v>8</v>
      </c>
      <c r="I49" s="81">
        <v>11</v>
      </c>
      <c r="J49" s="81">
        <v>12</v>
      </c>
      <c r="K49" s="81">
        <v>7</v>
      </c>
      <c r="L49" s="81">
        <v>9</v>
      </c>
      <c r="M49" s="81">
        <v>6</v>
      </c>
      <c r="N49" s="81">
        <v>12</v>
      </c>
      <c r="O49" s="81">
        <v>3</v>
      </c>
      <c r="P49" s="73">
        <v>4</v>
      </c>
      <c r="Q49" s="80">
        <v>3</v>
      </c>
      <c r="R49" s="81">
        <v>7</v>
      </c>
      <c r="S49" s="81">
        <v>7</v>
      </c>
      <c r="T49" s="81">
        <v>11</v>
      </c>
      <c r="U49" s="81">
        <v>6</v>
      </c>
      <c r="V49" s="81">
        <v>3</v>
      </c>
      <c r="W49" s="81">
        <v>12</v>
      </c>
      <c r="X49" s="81">
        <v>18</v>
      </c>
      <c r="Y49" s="81">
        <v>5</v>
      </c>
      <c r="Z49" s="73">
        <v>0</v>
      </c>
    </row>
    <row r="50" spans="1:26" ht="14.4" x14ac:dyDescent="0.3">
      <c r="A50" s="74" t="s">
        <v>164</v>
      </c>
      <c r="B50" s="75">
        <v>3528.489013671875</v>
      </c>
      <c r="C50" s="76">
        <v>1038.34912109375</v>
      </c>
      <c r="D50" s="77">
        <v>1</v>
      </c>
      <c r="E50" s="78">
        <v>0.95067960023880005</v>
      </c>
      <c r="F50" s="79">
        <v>0.1263204962015152</v>
      </c>
      <c r="G50" s="80">
        <v>0</v>
      </c>
      <c r="H50" s="81">
        <v>3</v>
      </c>
      <c r="I50" s="81">
        <v>13</v>
      </c>
      <c r="J50" s="81">
        <v>3</v>
      </c>
      <c r="K50" s="81">
        <v>4</v>
      </c>
      <c r="L50" s="81">
        <v>10</v>
      </c>
      <c r="M50" s="81">
        <v>5</v>
      </c>
      <c r="N50" s="81">
        <v>5</v>
      </c>
      <c r="O50" s="81">
        <v>3</v>
      </c>
      <c r="P50" s="73">
        <v>2</v>
      </c>
      <c r="Q50" s="80">
        <v>1</v>
      </c>
      <c r="R50" s="81">
        <v>4</v>
      </c>
      <c r="S50" s="81">
        <v>5</v>
      </c>
      <c r="T50" s="81">
        <v>8</v>
      </c>
      <c r="U50" s="81">
        <v>7</v>
      </c>
      <c r="V50" s="81">
        <v>3</v>
      </c>
      <c r="W50" s="81">
        <v>7</v>
      </c>
      <c r="X50" s="81">
        <v>5</v>
      </c>
      <c r="Y50" s="81">
        <v>5</v>
      </c>
      <c r="Z50" s="73">
        <v>1</v>
      </c>
    </row>
    <row r="51" spans="1:26" ht="14.4" x14ac:dyDescent="0.3">
      <c r="A51" s="74" t="s">
        <v>165</v>
      </c>
      <c r="B51" s="75">
        <v>3824.518798828125</v>
      </c>
      <c r="C51" s="76">
        <v>1319.5390625</v>
      </c>
      <c r="D51" s="77">
        <v>1</v>
      </c>
      <c r="E51" s="78">
        <v>1.1085115671157837</v>
      </c>
      <c r="F51" s="79">
        <v>8.8015258312225342E-2</v>
      </c>
      <c r="G51" s="80">
        <v>0</v>
      </c>
      <c r="H51" s="81">
        <v>8</v>
      </c>
      <c r="I51" s="81">
        <v>12</v>
      </c>
      <c r="J51" s="81">
        <v>16</v>
      </c>
      <c r="K51" s="81">
        <v>8</v>
      </c>
      <c r="L51" s="81">
        <v>10</v>
      </c>
      <c r="M51" s="81">
        <v>12</v>
      </c>
      <c r="N51" s="81">
        <v>7</v>
      </c>
      <c r="O51" s="81">
        <v>6</v>
      </c>
      <c r="P51" s="73">
        <v>4</v>
      </c>
      <c r="Q51" s="80">
        <v>5</v>
      </c>
      <c r="R51" s="81">
        <v>4</v>
      </c>
      <c r="S51" s="81">
        <v>11</v>
      </c>
      <c r="T51" s="81">
        <v>7</v>
      </c>
      <c r="U51" s="81">
        <v>7</v>
      </c>
      <c r="V51" s="81">
        <v>13</v>
      </c>
      <c r="W51" s="81">
        <v>19</v>
      </c>
      <c r="X51" s="81">
        <v>8</v>
      </c>
      <c r="Y51" s="81">
        <v>8</v>
      </c>
      <c r="Z51" s="73">
        <v>1</v>
      </c>
    </row>
    <row r="52" spans="1:26" ht="14.4" x14ac:dyDescent="0.3">
      <c r="A52" s="74" t="s">
        <v>166</v>
      </c>
      <c r="B52" s="75">
        <v>3755.71826171875</v>
      </c>
      <c r="C52" s="76">
        <v>1162.7005615234375</v>
      </c>
      <c r="D52" s="77">
        <v>1</v>
      </c>
      <c r="E52" s="78">
        <v>0.97221183776855469</v>
      </c>
      <c r="F52" s="79">
        <v>0.12354402244091034</v>
      </c>
      <c r="G52" s="80">
        <v>0</v>
      </c>
      <c r="H52" s="81">
        <v>6</v>
      </c>
      <c r="I52" s="81">
        <v>12</v>
      </c>
      <c r="J52" s="81">
        <v>12</v>
      </c>
      <c r="K52" s="81">
        <v>7</v>
      </c>
      <c r="L52" s="81">
        <v>7</v>
      </c>
      <c r="M52" s="81">
        <v>7</v>
      </c>
      <c r="N52" s="81">
        <v>6</v>
      </c>
      <c r="O52" s="81">
        <v>4</v>
      </c>
      <c r="P52" s="73">
        <v>4</v>
      </c>
      <c r="Q52" s="80">
        <v>4</v>
      </c>
      <c r="R52" s="81">
        <v>5</v>
      </c>
      <c r="S52" s="81">
        <v>6</v>
      </c>
      <c r="T52" s="81">
        <v>9</v>
      </c>
      <c r="U52" s="81">
        <v>7</v>
      </c>
      <c r="V52" s="81">
        <v>7</v>
      </c>
      <c r="W52" s="81">
        <v>8</v>
      </c>
      <c r="X52" s="81">
        <v>16</v>
      </c>
      <c r="Y52" s="81">
        <v>4</v>
      </c>
      <c r="Z52" s="73">
        <v>0</v>
      </c>
    </row>
    <row r="53" spans="1:26" ht="14.4" x14ac:dyDescent="0.3">
      <c r="A53" s="74" t="s">
        <v>167</v>
      </c>
      <c r="B53" s="75">
        <v>3975.657958984375</v>
      </c>
      <c r="C53" s="76">
        <v>1360.840087890625</v>
      </c>
      <c r="D53" s="77">
        <v>1</v>
      </c>
      <c r="E53" s="78">
        <v>1.0569422245025635</v>
      </c>
      <c r="F53" s="79">
        <v>8.8818132877349854E-2</v>
      </c>
      <c r="G53" s="80">
        <v>0</v>
      </c>
      <c r="H53" s="81">
        <v>7</v>
      </c>
      <c r="I53" s="81">
        <v>10</v>
      </c>
      <c r="J53" s="81">
        <v>13</v>
      </c>
      <c r="K53" s="81">
        <v>11</v>
      </c>
      <c r="L53" s="81">
        <v>12</v>
      </c>
      <c r="M53" s="81">
        <v>10</v>
      </c>
      <c r="N53" s="81">
        <v>3</v>
      </c>
      <c r="O53" s="81">
        <v>5</v>
      </c>
      <c r="P53" s="73">
        <v>5</v>
      </c>
      <c r="Q53" s="80">
        <v>4</v>
      </c>
      <c r="R53" s="81">
        <v>3</v>
      </c>
      <c r="S53" s="81">
        <v>11</v>
      </c>
      <c r="T53" s="81">
        <v>8</v>
      </c>
      <c r="U53" s="81">
        <v>10</v>
      </c>
      <c r="V53" s="81">
        <v>9</v>
      </c>
      <c r="W53" s="81">
        <v>9</v>
      </c>
      <c r="X53" s="81">
        <v>14</v>
      </c>
      <c r="Y53" s="81">
        <v>5</v>
      </c>
      <c r="Z53" s="73">
        <v>1</v>
      </c>
    </row>
    <row r="54" spans="1:26" ht="14.4" x14ac:dyDescent="0.3">
      <c r="A54" s="74" t="s">
        <v>168</v>
      </c>
      <c r="B54" s="75">
        <v>3590.521484375</v>
      </c>
      <c r="C54" s="76">
        <v>1093.76171875</v>
      </c>
      <c r="D54" s="77">
        <v>1</v>
      </c>
      <c r="E54" s="78">
        <v>0.91230970621109009</v>
      </c>
      <c r="F54" s="79">
        <v>0.13091656565666199</v>
      </c>
      <c r="G54" s="80">
        <v>0</v>
      </c>
      <c r="H54" s="81">
        <v>2</v>
      </c>
      <c r="I54" s="81">
        <v>9</v>
      </c>
      <c r="J54" s="81">
        <v>10</v>
      </c>
      <c r="K54" s="81">
        <v>10</v>
      </c>
      <c r="L54" s="81">
        <v>5</v>
      </c>
      <c r="M54" s="81">
        <v>8</v>
      </c>
      <c r="N54" s="81">
        <v>3</v>
      </c>
      <c r="O54" s="81">
        <v>1</v>
      </c>
      <c r="P54" s="73">
        <v>3</v>
      </c>
      <c r="Q54" s="80">
        <v>3</v>
      </c>
      <c r="R54" s="81">
        <v>3</v>
      </c>
      <c r="S54" s="81">
        <v>3</v>
      </c>
      <c r="T54" s="81">
        <v>5</v>
      </c>
      <c r="U54" s="81">
        <v>6</v>
      </c>
      <c r="V54" s="81">
        <v>5</v>
      </c>
      <c r="W54" s="81">
        <v>10</v>
      </c>
      <c r="X54" s="81">
        <v>12</v>
      </c>
      <c r="Y54" s="81">
        <v>1</v>
      </c>
      <c r="Z54" s="73">
        <v>0</v>
      </c>
    </row>
    <row r="55" spans="1:26" ht="14.4" x14ac:dyDescent="0.3">
      <c r="A55" s="74" t="s">
        <v>169</v>
      </c>
      <c r="B55" s="75">
        <v>3550.5771484375</v>
      </c>
      <c r="C55" s="76">
        <v>1771.0625</v>
      </c>
      <c r="D55" s="77">
        <v>1</v>
      </c>
      <c r="E55" s="78">
        <v>1.0339365005493164</v>
      </c>
      <c r="F55" s="79">
        <v>8.1151962280273438E-2</v>
      </c>
      <c r="G55" s="80">
        <v>0</v>
      </c>
      <c r="H55" s="81">
        <v>0</v>
      </c>
      <c r="I55" s="81">
        <v>2</v>
      </c>
      <c r="J55" s="81">
        <v>9</v>
      </c>
      <c r="K55" s="81">
        <v>5</v>
      </c>
      <c r="L55" s="81">
        <v>3</v>
      </c>
      <c r="M55" s="81">
        <v>1</v>
      </c>
      <c r="N55" s="81">
        <v>1</v>
      </c>
      <c r="O55" s="81">
        <v>0</v>
      </c>
      <c r="P55" s="73">
        <v>2</v>
      </c>
      <c r="Q55" s="80">
        <v>1</v>
      </c>
      <c r="R55" s="81">
        <v>1</v>
      </c>
      <c r="S55" s="81">
        <v>5</v>
      </c>
      <c r="T55" s="81">
        <v>4</v>
      </c>
      <c r="U55" s="81">
        <v>1</v>
      </c>
      <c r="V55" s="81">
        <v>2</v>
      </c>
      <c r="W55" s="81">
        <v>3</v>
      </c>
      <c r="X55" s="81">
        <v>6</v>
      </c>
      <c r="Y55" s="81">
        <v>0</v>
      </c>
      <c r="Z55" s="73">
        <v>1</v>
      </c>
    </row>
    <row r="56" spans="1:26" ht="14.4" x14ac:dyDescent="0.3">
      <c r="A56" s="74" t="s">
        <v>170</v>
      </c>
      <c r="B56" s="75">
        <v>2915.8466796875</v>
      </c>
      <c r="C56" s="76">
        <v>924.9000244140625</v>
      </c>
      <c r="D56" s="77">
        <v>1</v>
      </c>
      <c r="E56" s="78">
        <v>1.0630424022674561</v>
      </c>
      <c r="F56" s="79">
        <v>5.4332762956619263E-2</v>
      </c>
      <c r="G56" s="80">
        <v>0</v>
      </c>
      <c r="H56" s="81">
        <v>2</v>
      </c>
      <c r="I56" s="81">
        <v>6</v>
      </c>
      <c r="J56" s="81">
        <v>9</v>
      </c>
      <c r="K56" s="81">
        <v>8</v>
      </c>
      <c r="L56" s="81">
        <v>7</v>
      </c>
      <c r="M56" s="81">
        <v>6</v>
      </c>
      <c r="N56" s="81">
        <v>2</v>
      </c>
      <c r="O56" s="81">
        <v>0</v>
      </c>
      <c r="P56" s="73">
        <v>2</v>
      </c>
      <c r="Q56" s="80">
        <v>2</v>
      </c>
      <c r="R56" s="81">
        <v>3</v>
      </c>
      <c r="S56" s="81">
        <v>5</v>
      </c>
      <c r="T56" s="81">
        <v>6</v>
      </c>
      <c r="U56" s="81">
        <v>5</v>
      </c>
      <c r="V56" s="81">
        <v>6</v>
      </c>
      <c r="W56" s="81">
        <v>3</v>
      </c>
      <c r="X56" s="81">
        <v>9</v>
      </c>
      <c r="Y56" s="81">
        <v>2</v>
      </c>
      <c r="Z56" s="73">
        <v>1</v>
      </c>
    </row>
    <row r="57" spans="1:26" ht="14.4" x14ac:dyDescent="0.3">
      <c r="A57" s="74" t="s">
        <v>171</v>
      </c>
      <c r="B57" s="75">
        <v>3455.286376953125</v>
      </c>
      <c r="C57" s="76">
        <v>1704.1900634765625</v>
      </c>
      <c r="D57" s="77">
        <v>1</v>
      </c>
      <c r="E57" s="78">
        <v>1.0150982141494751</v>
      </c>
      <c r="F57" s="79">
        <v>0.13611947000026703</v>
      </c>
      <c r="G57" s="80">
        <v>0</v>
      </c>
      <c r="H57" s="81">
        <v>0</v>
      </c>
      <c r="I57" s="81">
        <v>7</v>
      </c>
      <c r="J57" s="81">
        <v>6</v>
      </c>
      <c r="K57" s="81">
        <v>5</v>
      </c>
      <c r="L57" s="81">
        <v>2</v>
      </c>
      <c r="M57" s="81">
        <v>4</v>
      </c>
      <c r="N57" s="81">
        <v>1</v>
      </c>
      <c r="O57" s="81">
        <v>0</v>
      </c>
      <c r="P57" s="73">
        <v>3</v>
      </c>
      <c r="Q57" s="80">
        <v>1</v>
      </c>
      <c r="R57" s="81">
        <v>3</v>
      </c>
      <c r="S57" s="81">
        <v>1</v>
      </c>
      <c r="T57" s="81">
        <v>2</v>
      </c>
      <c r="U57" s="81">
        <v>3</v>
      </c>
      <c r="V57" s="81">
        <v>2</v>
      </c>
      <c r="W57" s="81">
        <v>6</v>
      </c>
      <c r="X57" s="81">
        <v>5</v>
      </c>
      <c r="Y57" s="81">
        <v>1</v>
      </c>
      <c r="Z57" s="73">
        <v>0</v>
      </c>
    </row>
    <row r="58" spans="1:26" ht="14.4" x14ac:dyDescent="0.3">
      <c r="A58" s="74" t="s">
        <v>172</v>
      </c>
      <c r="B58" s="75">
        <v>3221.239013671875</v>
      </c>
      <c r="C58" s="76">
        <v>1154.15087890625</v>
      </c>
      <c r="D58" s="77">
        <v>1</v>
      </c>
      <c r="E58" s="78">
        <v>0.84940212965011597</v>
      </c>
      <c r="F58" s="79">
        <v>0.11587102711200714</v>
      </c>
      <c r="G58" s="80">
        <v>0</v>
      </c>
      <c r="H58" s="81">
        <v>4</v>
      </c>
      <c r="I58" s="81">
        <v>15</v>
      </c>
      <c r="J58" s="81">
        <v>19</v>
      </c>
      <c r="K58" s="81">
        <v>9</v>
      </c>
      <c r="L58" s="81">
        <v>6</v>
      </c>
      <c r="M58" s="81">
        <v>5</v>
      </c>
      <c r="N58" s="81">
        <v>7</v>
      </c>
      <c r="O58" s="81">
        <v>6</v>
      </c>
      <c r="P58" s="73">
        <v>4</v>
      </c>
      <c r="Q58" s="80">
        <v>4</v>
      </c>
      <c r="R58" s="81">
        <v>5</v>
      </c>
      <c r="S58" s="81">
        <v>5</v>
      </c>
      <c r="T58" s="81">
        <v>11</v>
      </c>
      <c r="U58" s="81">
        <v>9</v>
      </c>
      <c r="V58" s="81">
        <v>10</v>
      </c>
      <c r="W58" s="81">
        <v>10</v>
      </c>
      <c r="X58" s="81">
        <v>13</v>
      </c>
      <c r="Y58" s="81">
        <v>5</v>
      </c>
      <c r="Z58" s="73">
        <v>1</v>
      </c>
    </row>
    <row r="59" spans="1:26" ht="15" thickBot="1" x14ac:dyDescent="0.35">
      <c r="A59" s="74" t="s">
        <v>173</v>
      </c>
      <c r="B59" s="82">
        <v>3708.953369140625</v>
      </c>
      <c r="C59" s="83">
        <v>1201.77392578125</v>
      </c>
      <c r="D59" s="84">
        <v>1</v>
      </c>
      <c r="E59" s="85">
        <v>1.0138677358627319</v>
      </c>
      <c r="F59" s="86">
        <v>0.10553944855928421</v>
      </c>
      <c r="G59" s="87">
        <v>0</v>
      </c>
      <c r="H59" s="88">
        <v>1</v>
      </c>
      <c r="I59" s="88">
        <v>9</v>
      </c>
      <c r="J59" s="88">
        <v>10</v>
      </c>
      <c r="K59" s="88">
        <v>7</v>
      </c>
      <c r="L59" s="88">
        <v>3</v>
      </c>
      <c r="M59" s="88">
        <v>5</v>
      </c>
      <c r="N59" s="88">
        <v>4</v>
      </c>
      <c r="O59" s="88">
        <v>2</v>
      </c>
      <c r="P59" s="89">
        <v>3</v>
      </c>
      <c r="Q59" s="87">
        <v>2</v>
      </c>
      <c r="R59" s="88">
        <v>0</v>
      </c>
      <c r="S59" s="88">
        <v>9</v>
      </c>
      <c r="T59" s="88">
        <v>5</v>
      </c>
      <c r="U59" s="88">
        <v>1</v>
      </c>
      <c r="V59" s="88">
        <v>4</v>
      </c>
      <c r="W59" s="88">
        <v>8</v>
      </c>
      <c r="X59" s="88">
        <v>10</v>
      </c>
      <c r="Y59" s="88">
        <v>2</v>
      </c>
      <c r="Z59" s="8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N55"/>
  <sheetViews>
    <sheetView topLeftCell="A13" workbookViewId="0">
      <selection activeCell="D46" sqref="D46"/>
    </sheetView>
  </sheetViews>
  <sheetFormatPr defaultRowHeight="13.2" x14ac:dyDescent="0.25"/>
  <cols>
    <col min="2" max="2" width="11.5546875" customWidth="1"/>
    <col min="5" max="5" width="11" customWidth="1"/>
    <col min="8" max="8" width="4.44140625" customWidth="1"/>
    <col min="9" max="12" width="1.5546875" customWidth="1"/>
    <col min="13" max="13" width="49.5546875" customWidth="1"/>
  </cols>
  <sheetData>
    <row r="2" spans="1:14" x14ac:dyDescent="0.25">
      <c r="A2" t="s">
        <v>64</v>
      </c>
    </row>
    <row r="4" spans="1:14" ht="39.6" x14ac:dyDescent="0.25">
      <c r="A4" s="1" t="s">
        <v>0</v>
      </c>
      <c r="B4" s="2" t="s">
        <v>65</v>
      </c>
      <c r="C4" s="2" t="s">
        <v>66</v>
      </c>
      <c r="D4" s="2" t="s">
        <v>67</v>
      </c>
      <c r="E4" s="2" t="s">
        <v>68</v>
      </c>
      <c r="F4" s="2" t="s">
        <v>69</v>
      </c>
      <c r="G4" s="3" t="s">
        <v>70</v>
      </c>
      <c r="M4" s="4" t="s">
        <v>71</v>
      </c>
      <c r="N4" s="4" t="s">
        <v>83</v>
      </c>
    </row>
    <row r="5" spans="1:14" x14ac:dyDescent="0.25">
      <c r="A5" s="5"/>
      <c r="B5" s="5"/>
      <c r="C5" s="5"/>
      <c r="D5" s="5"/>
      <c r="E5" s="5"/>
      <c r="F5" s="5"/>
      <c r="G5" s="5"/>
      <c r="M5" t="s">
        <v>2</v>
      </c>
      <c r="N5" t="s">
        <v>1</v>
      </c>
    </row>
    <row r="6" spans="1:14" x14ac:dyDescent="0.25">
      <c r="M6" t="s">
        <v>4</v>
      </c>
      <c r="N6" t="s">
        <v>3</v>
      </c>
    </row>
    <row r="7" spans="1:14" x14ac:dyDescent="0.25">
      <c r="G7" s="7"/>
      <c r="M7" t="s">
        <v>5</v>
      </c>
      <c r="N7" t="s">
        <v>86</v>
      </c>
    </row>
    <row r="8" spans="1:14" x14ac:dyDescent="0.25">
      <c r="M8" t="s">
        <v>6</v>
      </c>
      <c r="N8" t="s">
        <v>87</v>
      </c>
    </row>
    <row r="9" spans="1:14" x14ac:dyDescent="0.25">
      <c r="M9" t="s">
        <v>7</v>
      </c>
      <c r="N9" t="s">
        <v>88</v>
      </c>
    </row>
    <row r="10" spans="1:14" x14ac:dyDescent="0.25">
      <c r="M10" t="s">
        <v>8</v>
      </c>
      <c r="N10" t="s">
        <v>89</v>
      </c>
    </row>
    <row r="11" spans="1:14" x14ac:dyDescent="0.25">
      <c r="M11" t="s">
        <v>10</v>
      </c>
      <c r="N11" t="s">
        <v>9</v>
      </c>
    </row>
    <row r="12" spans="1:14" ht="13.8" thickBot="1" x14ac:dyDescent="0.3">
      <c r="M12" t="s">
        <v>11</v>
      </c>
      <c r="N12" t="s">
        <v>90</v>
      </c>
    </row>
    <row r="13" spans="1:14" x14ac:dyDescent="0.25">
      <c r="A13" s="8" t="s">
        <v>72</v>
      </c>
      <c r="B13" s="9"/>
      <c r="C13" s="10"/>
      <c r="M13" t="s">
        <v>13</v>
      </c>
      <c r="N13" t="s">
        <v>12</v>
      </c>
    </row>
    <row r="14" spans="1:14" x14ac:dyDescent="0.25">
      <c r="A14" s="11" t="s">
        <v>73</v>
      </c>
      <c r="B14" s="12"/>
      <c r="C14" s="13"/>
      <c r="M14" t="s">
        <v>15</v>
      </c>
      <c r="N14" t="s">
        <v>14</v>
      </c>
    </row>
    <row r="15" spans="1:14" ht="13.8" thickBot="1" x14ac:dyDescent="0.3">
      <c r="A15" s="14" t="s">
        <v>74</v>
      </c>
      <c r="B15" s="15" t="s">
        <v>75</v>
      </c>
      <c r="C15" s="16" t="s">
        <v>76</v>
      </c>
      <c r="D15" s="21" t="s">
        <v>84</v>
      </c>
      <c r="M15" t="s">
        <v>17</v>
      </c>
      <c r="N15" t="s">
        <v>16</v>
      </c>
    </row>
    <row r="16" spans="1:14" ht="13.8" thickTop="1" x14ac:dyDescent="0.25">
      <c r="A16" s="17">
        <v>100</v>
      </c>
      <c r="B16" s="18"/>
      <c r="C16" s="19"/>
      <c r="M16" t="s">
        <v>115</v>
      </c>
      <c r="N16" t="s">
        <v>113</v>
      </c>
    </row>
    <row r="17" spans="1:14" x14ac:dyDescent="0.25">
      <c r="A17" s="20">
        <v>1.8</v>
      </c>
      <c r="B17" s="21" t="s">
        <v>77</v>
      </c>
      <c r="C17" s="22">
        <v>10</v>
      </c>
      <c r="D17">
        <f>A17</f>
        <v>1.8</v>
      </c>
      <c r="M17" t="s">
        <v>18</v>
      </c>
      <c r="N17" t="s">
        <v>91</v>
      </c>
    </row>
    <row r="18" spans="1:14" x14ac:dyDescent="0.25">
      <c r="A18" s="20">
        <v>1.2</v>
      </c>
      <c r="B18" s="21">
        <f t="shared" ref="B18:B26" si="0">A17-0.001</f>
        <v>1.7990000000000002</v>
      </c>
      <c r="C18" s="22">
        <v>9</v>
      </c>
      <c r="D18">
        <f t="shared" ref="D18:D25" si="1">A18</f>
        <v>1.2</v>
      </c>
      <c r="M18" t="s">
        <v>19</v>
      </c>
      <c r="N18" t="s">
        <v>92</v>
      </c>
    </row>
    <row r="19" spans="1:14" x14ac:dyDescent="0.25">
      <c r="A19" s="20">
        <v>0.7</v>
      </c>
      <c r="B19" s="21">
        <f t="shared" si="0"/>
        <v>1.1990000000000001</v>
      </c>
      <c r="C19" s="22">
        <v>8</v>
      </c>
      <c r="D19">
        <f t="shared" si="1"/>
        <v>0.7</v>
      </c>
      <c r="M19" t="s">
        <v>20</v>
      </c>
      <c r="N19" t="s">
        <v>93</v>
      </c>
    </row>
    <row r="20" spans="1:14" x14ac:dyDescent="0.25">
      <c r="A20" s="20">
        <v>0.3</v>
      </c>
      <c r="B20" s="21">
        <f t="shared" si="0"/>
        <v>0.69899999999999995</v>
      </c>
      <c r="C20" s="22">
        <v>7</v>
      </c>
      <c r="D20">
        <f t="shared" si="1"/>
        <v>0.3</v>
      </c>
      <c r="M20" t="s">
        <v>21</v>
      </c>
      <c r="N20" t="s">
        <v>94</v>
      </c>
    </row>
    <row r="21" spans="1:14" x14ac:dyDescent="0.25">
      <c r="A21" s="20">
        <v>0</v>
      </c>
      <c r="B21" s="21">
        <f t="shared" si="0"/>
        <v>0.29899999999999999</v>
      </c>
      <c r="C21" s="22">
        <v>6</v>
      </c>
      <c r="D21">
        <f t="shared" si="1"/>
        <v>0</v>
      </c>
      <c r="M21" t="s">
        <v>22</v>
      </c>
      <c r="N21" t="s">
        <v>95</v>
      </c>
    </row>
    <row r="22" spans="1:14" x14ac:dyDescent="0.25">
      <c r="A22" s="20">
        <v>-0.3</v>
      </c>
      <c r="B22" s="21">
        <f t="shared" si="0"/>
        <v>-1E-3</v>
      </c>
      <c r="C22" s="22">
        <v>5</v>
      </c>
      <c r="D22">
        <f t="shared" si="1"/>
        <v>-0.3</v>
      </c>
      <c r="M22" t="s">
        <v>23</v>
      </c>
      <c r="N22" t="s">
        <v>96</v>
      </c>
    </row>
    <row r="23" spans="1:14" x14ac:dyDescent="0.25">
      <c r="A23" s="20">
        <f>-0.7</f>
        <v>-0.7</v>
      </c>
      <c r="B23" s="21">
        <f t="shared" si="0"/>
        <v>-0.30099999999999999</v>
      </c>
      <c r="C23" s="22">
        <v>4</v>
      </c>
      <c r="D23">
        <f t="shared" si="1"/>
        <v>-0.7</v>
      </c>
      <c r="M23" t="s">
        <v>24</v>
      </c>
      <c r="N23" t="s">
        <v>97</v>
      </c>
    </row>
    <row r="24" spans="1:14" x14ac:dyDescent="0.25">
      <c r="A24" s="20">
        <v>-1.2</v>
      </c>
      <c r="B24" s="21">
        <f t="shared" si="0"/>
        <v>-0.70099999999999996</v>
      </c>
      <c r="C24" s="22">
        <v>3</v>
      </c>
      <c r="D24">
        <f t="shared" si="1"/>
        <v>-1.2</v>
      </c>
      <c r="M24" t="s">
        <v>26</v>
      </c>
      <c r="N24" t="s">
        <v>25</v>
      </c>
    </row>
    <row r="25" spans="1:14" x14ac:dyDescent="0.25">
      <c r="A25" s="20">
        <v>-1.8</v>
      </c>
      <c r="B25" s="21">
        <f t="shared" si="0"/>
        <v>-1.2009999999999998</v>
      </c>
      <c r="C25" s="22">
        <v>2</v>
      </c>
      <c r="D25">
        <f t="shared" si="1"/>
        <v>-1.8</v>
      </c>
      <c r="M25" t="s">
        <v>27</v>
      </c>
      <c r="N25" t="s">
        <v>98</v>
      </c>
    </row>
    <row r="26" spans="1:14" ht="13.8" thickBot="1" x14ac:dyDescent="0.3">
      <c r="A26" s="23">
        <v>-100</v>
      </c>
      <c r="B26" s="24">
        <f t="shared" si="0"/>
        <v>-1.8009999999999999</v>
      </c>
      <c r="C26" s="25">
        <v>1</v>
      </c>
      <c r="M26" t="s">
        <v>28</v>
      </c>
      <c r="N26" t="s">
        <v>99</v>
      </c>
    </row>
    <row r="27" spans="1:14" x14ac:dyDescent="0.25">
      <c r="M27" t="s">
        <v>29</v>
      </c>
      <c r="N27" t="s">
        <v>100</v>
      </c>
    </row>
    <row r="28" spans="1:14" x14ac:dyDescent="0.25">
      <c r="M28" t="s">
        <v>30</v>
      </c>
      <c r="N28" t="s">
        <v>101</v>
      </c>
    </row>
    <row r="29" spans="1:14" x14ac:dyDescent="0.25">
      <c r="M29" t="s">
        <v>31</v>
      </c>
      <c r="N29" t="s">
        <v>102</v>
      </c>
    </row>
    <row r="30" spans="1:14" x14ac:dyDescent="0.25">
      <c r="M30" t="s">
        <v>33</v>
      </c>
      <c r="N30" t="s">
        <v>32</v>
      </c>
    </row>
    <row r="31" spans="1:14" x14ac:dyDescent="0.25">
      <c r="M31" t="s">
        <v>34</v>
      </c>
      <c r="N31" t="s">
        <v>103</v>
      </c>
    </row>
    <row r="32" spans="1:14" x14ac:dyDescent="0.25">
      <c r="M32" t="s">
        <v>36</v>
      </c>
      <c r="N32" t="s">
        <v>35</v>
      </c>
    </row>
    <row r="33" spans="2:14" x14ac:dyDescent="0.25">
      <c r="M33" t="s">
        <v>116</v>
      </c>
      <c r="N33" t="s">
        <v>104</v>
      </c>
    </row>
    <row r="34" spans="2:14" x14ac:dyDescent="0.25">
      <c r="M34" t="s">
        <v>38</v>
      </c>
      <c r="N34" t="s">
        <v>37</v>
      </c>
    </row>
    <row r="35" spans="2:14" x14ac:dyDescent="0.25">
      <c r="M35" t="s">
        <v>40</v>
      </c>
      <c r="N35" t="s">
        <v>39</v>
      </c>
    </row>
    <row r="36" spans="2:14" x14ac:dyDescent="0.25">
      <c r="M36" t="s">
        <v>42</v>
      </c>
      <c r="N36" t="s">
        <v>41</v>
      </c>
    </row>
    <row r="37" spans="2:14" x14ac:dyDescent="0.25">
      <c r="M37" t="s">
        <v>44</v>
      </c>
      <c r="N37" t="s">
        <v>43</v>
      </c>
    </row>
    <row r="38" spans="2:14" x14ac:dyDescent="0.25">
      <c r="M38" t="s">
        <v>46</v>
      </c>
      <c r="N38" t="s">
        <v>45</v>
      </c>
    </row>
    <row r="39" spans="2:14" x14ac:dyDescent="0.25">
      <c r="M39" t="s">
        <v>48</v>
      </c>
      <c r="N39" t="s">
        <v>47</v>
      </c>
    </row>
    <row r="40" spans="2:14" x14ac:dyDescent="0.25">
      <c r="M40" t="s">
        <v>49</v>
      </c>
      <c r="N40" t="s">
        <v>105</v>
      </c>
    </row>
    <row r="41" spans="2:14" x14ac:dyDescent="0.25">
      <c r="B41" s="53"/>
      <c r="C41" s="53" t="str">
        <f>LEFT('Interactive Table'!C4:F4,5)</f>
        <v>Spend</v>
      </c>
      <c r="D41" s="53"/>
      <c r="E41" s="53"/>
      <c r="M41" t="s">
        <v>51</v>
      </c>
      <c r="N41" t="s">
        <v>50</v>
      </c>
    </row>
    <row r="42" spans="2:14" x14ac:dyDescent="0.25">
      <c r="B42" s="53"/>
      <c r="C42" s="53" t="e">
        <f>"Distribution of "&amp;'Interactive Table'!#REF!&amp;" points in "&amp;'Interactive Table'!C2</f>
        <v>#REF!</v>
      </c>
      <c r="D42" s="53"/>
      <c r="E42" s="53"/>
      <c r="M42" t="s">
        <v>52</v>
      </c>
      <c r="N42" t="s">
        <v>106</v>
      </c>
    </row>
    <row r="43" spans="2:14" x14ac:dyDescent="0.25">
      <c r="B43" s="53"/>
      <c r="C43" s="53" t="s">
        <v>85</v>
      </c>
      <c r="D43" s="53"/>
      <c r="E43" s="53"/>
      <c r="M43" t="s">
        <v>54</v>
      </c>
      <c r="N43" t="s">
        <v>53</v>
      </c>
    </row>
    <row r="44" spans="2:14" x14ac:dyDescent="0.25">
      <c r="B44" s="53"/>
      <c r="C44" s="53"/>
      <c r="D44" s="53"/>
      <c r="E44" s="53"/>
      <c r="M44" t="s">
        <v>56</v>
      </c>
      <c r="N44" t="s">
        <v>55</v>
      </c>
    </row>
    <row r="45" spans="2:14" x14ac:dyDescent="0.25">
      <c r="B45" s="53">
        <v>10</v>
      </c>
      <c r="C45" s="53" t="str">
        <f>TEXT('Interactive Table'!D8,IF($C$41="Value","0.00","£0"))&amp;" +"</f>
        <v>£7116 +</v>
      </c>
      <c r="D45" s="53">
        <f>'Interactive Table'!D7</f>
        <v>5</v>
      </c>
      <c r="E45" s="53"/>
      <c r="F45" s="55"/>
      <c r="G45" s="55"/>
      <c r="M45" t="s">
        <v>58</v>
      </c>
      <c r="N45" t="s">
        <v>57</v>
      </c>
    </row>
    <row r="46" spans="2:14" x14ac:dyDescent="0.25">
      <c r="B46" s="53">
        <v>9</v>
      </c>
      <c r="C46" s="53" t="str">
        <f>TEXT('Interactive Table'!D10,IF($C$41="Value","0.00","£0"))&amp;" to "&amp;TEXT('Interactive Table'!D8,IF($C$41="Value","0.00","£0"))</f>
        <v>£5909 to £7116</v>
      </c>
      <c r="D46" s="53">
        <f>'Interactive Table'!D9</f>
        <v>3</v>
      </c>
      <c r="E46" s="53"/>
      <c r="F46" s="55"/>
      <c r="G46" s="55"/>
      <c r="M46" t="s">
        <v>59</v>
      </c>
      <c r="N46" t="s">
        <v>107</v>
      </c>
    </row>
    <row r="47" spans="2:14" x14ac:dyDescent="0.25">
      <c r="B47" s="53">
        <v>8</v>
      </c>
      <c r="C47" s="53" t="str">
        <f>TEXT('Interactive Table'!D12,IF($C$41="Value","0.00","£0"))&amp;" to "&amp;TEXT('Interactive Table'!D10,IF($C$41="Value","0.00","£0"))</f>
        <v>£4902 to £5909</v>
      </c>
      <c r="D47" s="53">
        <f>'Interactive Table'!D11</f>
        <v>9</v>
      </c>
      <c r="E47" s="53"/>
      <c r="F47" s="55"/>
      <c r="G47" s="55"/>
      <c r="M47" t="s">
        <v>60</v>
      </c>
      <c r="N47" t="s">
        <v>108</v>
      </c>
    </row>
    <row r="48" spans="2:14" x14ac:dyDescent="0.25">
      <c r="B48" s="53">
        <v>7</v>
      </c>
      <c r="C48" s="53" t="str">
        <f>TEXT('Interactive Table'!D14,IF($C$41="Value","0.00","£0"))&amp;" to "&amp;TEXT('Interactive Table'!D12,IF($C$41="Value","0.00","£0"))</f>
        <v>£4097 to £4902</v>
      </c>
      <c r="D48" s="53">
        <f>'Interactive Table'!D13</f>
        <v>3</v>
      </c>
      <c r="E48" s="53"/>
      <c r="F48" s="55"/>
      <c r="G48" s="55"/>
      <c r="M48" t="s">
        <v>61</v>
      </c>
      <c r="N48" t="s">
        <v>109</v>
      </c>
    </row>
    <row r="49" spans="2:14" x14ac:dyDescent="0.25">
      <c r="B49" s="53">
        <v>6</v>
      </c>
      <c r="C49" s="53" t="str">
        <f>TEXT('Interactive Table'!D16,IF($C$41="Value","0.00","£0"))&amp;" to "&amp;TEXT('Interactive Table'!D14,IF($C$41="Value","0.00","£0"))</f>
        <v>£3493 to £4097</v>
      </c>
      <c r="D49" s="53">
        <f>'Interactive Table'!D15</f>
        <v>25</v>
      </c>
      <c r="E49" s="53"/>
      <c r="F49" s="55"/>
      <c r="G49" s="55"/>
      <c r="M49" t="s">
        <v>62</v>
      </c>
      <c r="N49" t="s">
        <v>110</v>
      </c>
    </row>
    <row r="50" spans="2:14" x14ac:dyDescent="0.25">
      <c r="B50" s="53">
        <v>5</v>
      </c>
      <c r="C50" s="53" t="str">
        <f>TEXT('Interactive Table'!D18,IF($C$41="Value","0.00","£0"))&amp;" to "&amp;TEXT('Interactive Table'!D16,IF($C$41="Value","0.00","£0"))</f>
        <v>£2969 to £3493</v>
      </c>
      <c r="D50" s="53">
        <f>'Interactive Table'!D17</f>
        <v>15</v>
      </c>
      <c r="E50" s="53"/>
      <c r="F50" s="55"/>
      <c r="G50" s="55"/>
      <c r="M50" t="s">
        <v>63</v>
      </c>
      <c r="N50" t="s">
        <v>111</v>
      </c>
    </row>
    <row r="51" spans="2:14" x14ac:dyDescent="0.25">
      <c r="B51" s="53">
        <v>4</v>
      </c>
      <c r="C51" s="53" t="str">
        <f>TEXT('Interactive Table'!D20,IF($C$41="Value","0.00","£0"))&amp;" to "&amp;TEXT('Interactive Table'!D18,IF($C$41="Value","0.00","£0"))</f>
        <v>£2271 to £2969</v>
      </c>
      <c r="D51" s="53">
        <f>'Interactive Table'!D19</f>
        <v>32</v>
      </c>
      <c r="E51" s="53"/>
      <c r="F51" s="55"/>
      <c r="G51" s="55"/>
      <c r="N51" t="s">
        <v>114</v>
      </c>
    </row>
    <row r="52" spans="2:14" x14ac:dyDescent="0.25">
      <c r="B52" s="53">
        <v>3</v>
      </c>
      <c r="C52" s="53" t="str">
        <f>TEXT('Interactive Table'!D22,IF($C$41="Value","0.00","£0"))&amp;" to "&amp;TEXT('Interactive Table'!D20,IF($C$41="Value","0.00","£0"))</f>
        <v>£1397 to £2271</v>
      </c>
      <c r="D52" s="53">
        <f>'Interactive Table'!D21</f>
        <v>21</v>
      </c>
      <c r="E52" s="53"/>
      <c r="F52" s="55"/>
      <c r="G52" s="55"/>
      <c r="M52" s="6"/>
    </row>
    <row r="53" spans="2:14" x14ac:dyDescent="0.25">
      <c r="B53" s="53">
        <v>2</v>
      </c>
      <c r="C53" s="53" t="str">
        <f>TEXT('Interactive Table'!D24,IF($C$41="Value","0.00","£0"))&amp;" to "&amp;TEXT('Interactive Table'!D22,IF($C$41="Value","0.00","£0"))</f>
        <v>£349 to £1397</v>
      </c>
      <c r="D53" s="53">
        <f>'Interactive Table'!D23</f>
        <v>1</v>
      </c>
      <c r="E53" s="53"/>
      <c r="F53" s="55"/>
      <c r="G53" s="55"/>
      <c r="M53" s="6"/>
    </row>
    <row r="54" spans="2:14" x14ac:dyDescent="0.25">
      <c r="B54" s="53">
        <v>1</v>
      </c>
      <c r="C54" s="53" t="str">
        <f>TEXT('Interactive Table'!D26,IF($C$41="Value","0.00","£0"))&amp;" to "&amp;TEXT('Interactive Table'!D24,IF($C$41="Value","0.00","£0"))</f>
        <v>£0 to £349</v>
      </c>
      <c r="D54" s="53">
        <f>'Interactive Table'!D25</f>
        <v>0</v>
      </c>
      <c r="E54" s="53"/>
      <c r="F54" s="55"/>
      <c r="G54" s="55"/>
    </row>
    <row r="55" spans="2:14" x14ac:dyDescent="0.25">
      <c r="B55" s="53"/>
      <c r="C55" s="53"/>
      <c r="D55" s="53"/>
      <c r="E55" s="53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Interactive Table</vt:lpstr>
      <vt:lpstr>BarChart</vt:lpstr>
    </vt:vector>
  </TitlesOfParts>
  <Company>Brunel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H-R</dc:creator>
  <cp:lastModifiedBy>Matt Hiely-Rayner</cp:lastModifiedBy>
  <dcterms:created xsi:type="dcterms:W3CDTF">2007-04-24T14:28:51Z</dcterms:created>
  <dcterms:modified xsi:type="dcterms:W3CDTF">2019-05-10T19:21:18Z</dcterms:modified>
</cp:coreProperties>
</file>